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EstaPastaDeTrabalho" defaultThemeVersion="166925"/>
  <mc:AlternateContent xmlns:mc="http://schemas.openxmlformats.org/markup-compatibility/2006">
    <mc:Choice Requires="x15">
      <x15ac:absPath xmlns:x15ac="http://schemas.microsoft.com/office/spreadsheetml/2010/11/ac" url="S:\CPL\2024\DILOG-DITEC 2024\LOGÍSTICA\PLANILHAS\DF\"/>
    </mc:Choice>
  </mc:AlternateContent>
  <xr:revisionPtr revIDLastSave="0" documentId="13_ncr:1_{A631B2C9-FF54-4907-A0DE-D522FA5B4927}" xr6:coauthVersionLast="47" xr6:coauthVersionMax="47" xr10:uidLastSave="{00000000-0000-0000-0000-000000000000}"/>
  <bookViews>
    <workbookView xWindow="28680" yWindow="-75" windowWidth="29040" windowHeight="15720" activeTab="3" xr2:uid="{39283099-A684-4516-9E42-1156C950E10A}"/>
  </bookViews>
  <sheets>
    <sheet name="MOT. DF" sheetId="108" r:id="rId1"/>
    <sheet name="TEC. ED. DF" sheetId="107" r:id="rId2"/>
    <sheet name="TEC. CONT DF" sheetId="106" r:id="rId3"/>
    <sheet name="UNIFORME MOTORISTA" sheetId="109"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109" l="1"/>
  <c r="D4" i="109"/>
  <c r="D5" i="109"/>
  <c r="D2" i="109"/>
  <c r="F128" i="108"/>
  <c r="I97" i="108"/>
  <c r="I96" i="108"/>
  <c r="I95" i="108"/>
  <c r="I94" i="108"/>
  <c r="I93" i="108"/>
  <c r="I92" i="108"/>
  <c r="I85" i="108"/>
  <c r="I84" i="108"/>
  <c r="I83" i="108"/>
  <c r="I82" i="108"/>
  <c r="I81" i="108"/>
  <c r="I80" i="108"/>
  <c r="I54" i="108"/>
  <c r="I66" i="108" s="1"/>
  <c r="H41" i="108"/>
  <c r="H46" i="108" s="1"/>
  <c r="H48" i="108" s="1"/>
  <c r="H33" i="108"/>
  <c r="I23" i="108"/>
  <c r="I24" i="108" s="1"/>
  <c r="F128" i="107"/>
  <c r="I114" i="107"/>
  <c r="H139" i="107" s="1"/>
  <c r="I97" i="107"/>
  <c r="I96" i="107"/>
  <c r="I95" i="107"/>
  <c r="I94" i="107"/>
  <c r="I93" i="107"/>
  <c r="I92" i="107"/>
  <c r="I85" i="107"/>
  <c r="I84" i="107"/>
  <c r="I83" i="107"/>
  <c r="I86" i="107" s="1"/>
  <c r="I82" i="107"/>
  <c r="I81" i="107"/>
  <c r="I80" i="107"/>
  <c r="H60" i="107"/>
  <c r="I62" i="107" s="1"/>
  <c r="I54" i="107"/>
  <c r="H41" i="107"/>
  <c r="H46" i="107" s="1"/>
  <c r="H48" i="107" s="1"/>
  <c r="H33" i="107"/>
  <c r="I23" i="107"/>
  <c r="I24" i="107" s="1"/>
  <c r="H60" i="106"/>
  <c r="I62" i="106" s="1"/>
  <c r="I54" i="106"/>
  <c r="I66" i="107" l="1"/>
  <c r="I98" i="107"/>
  <c r="I98" i="108"/>
  <c r="I86" i="108"/>
  <c r="I64" i="106"/>
  <c r="D6" i="109"/>
  <c r="D7" i="109" s="1"/>
  <c r="I110" i="108" s="1"/>
  <c r="I114" i="108" s="1"/>
  <c r="H139" i="108" s="1"/>
  <c r="I74" i="108"/>
  <c r="I74" i="107"/>
  <c r="H135" i="108"/>
  <c r="J95" i="108"/>
  <c r="J82" i="108"/>
  <c r="J94" i="108"/>
  <c r="J85" i="108"/>
  <c r="J81" i="108"/>
  <c r="J97" i="108"/>
  <c r="J93" i="108"/>
  <c r="J84" i="108"/>
  <c r="J80" i="108"/>
  <c r="I32" i="108"/>
  <c r="J96" i="108"/>
  <c r="J92" i="108"/>
  <c r="J83" i="108"/>
  <c r="I31" i="108"/>
  <c r="J81" i="107"/>
  <c r="J97" i="107"/>
  <c r="J93" i="107"/>
  <c r="J84" i="107"/>
  <c r="J80" i="107"/>
  <c r="H135" i="107"/>
  <c r="J94" i="107"/>
  <c r="I32" i="107"/>
  <c r="J85" i="107"/>
  <c r="J96" i="107"/>
  <c r="J92" i="107"/>
  <c r="J83" i="107"/>
  <c r="I31" i="107"/>
  <c r="J95" i="107"/>
  <c r="J82" i="107"/>
  <c r="I33" i="108" l="1"/>
  <c r="I72" i="108" s="1"/>
  <c r="J86" i="108"/>
  <c r="H137" i="108" s="1"/>
  <c r="J98" i="108"/>
  <c r="I103" i="108" s="1"/>
  <c r="I105" i="108" s="1"/>
  <c r="H138" i="108" s="1"/>
  <c r="I33" i="107"/>
  <c r="I43" i="107" s="1"/>
  <c r="J98" i="107"/>
  <c r="I103" i="107" s="1"/>
  <c r="I105" i="107" s="1"/>
  <c r="H138" i="107" s="1"/>
  <c r="J86" i="107"/>
  <c r="H137" i="107" s="1"/>
  <c r="I47" i="108" l="1"/>
  <c r="I40" i="108"/>
  <c r="I39" i="108"/>
  <c r="I45" i="108"/>
  <c r="I44" i="108"/>
  <c r="I42" i="108"/>
  <c r="I43" i="108"/>
  <c r="I46" i="108" s="1"/>
  <c r="I48" i="108" s="1"/>
  <c r="I73" i="108" s="1"/>
  <c r="I75" i="108" s="1"/>
  <c r="I41" i="108"/>
  <c r="I72" i="107"/>
  <c r="I42" i="107"/>
  <c r="I39" i="107"/>
  <c r="I44" i="107"/>
  <c r="I41" i="107"/>
  <c r="I40" i="107"/>
  <c r="I47" i="107"/>
  <c r="I45" i="107"/>
  <c r="H136" i="108" l="1"/>
  <c r="H140" i="108" s="1"/>
  <c r="G126" i="108"/>
  <c r="G121" i="108"/>
  <c r="G123" i="108"/>
  <c r="G120" i="108"/>
  <c r="G124" i="108"/>
  <c r="I46" i="107"/>
  <c r="I48" i="107" s="1"/>
  <c r="I73" i="107" s="1"/>
  <c r="I75" i="107" s="1"/>
  <c r="H136" i="107" s="1"/>
  <c r="H140" i="107" s="1"/>
  <c r="G128" i="108" l="1"/>
  <c r="H141" i="108" s="1"/>
  <c r="H142" i="108" s="1"/>
  <c r="H143" i="108" s="1"/>
  <c r="G120" i="107"/>
  <c r="G121" i="107"/>
  <c r="G124" i="107"/>
  <c r="G123" i="107"/>
  <c r="G126" i="107"/>
  <c r="G128" i="107" l="1"/>
  <c r="H141" i="107" s="1"/>
  <c r="H142" i="107" l="1"/>
  <c r="H143" i="107" s="1"/>
  <c r="F126" i="106"/>
  <c r="H33" i="106" l="1"/>
  <c r="I95" i="106"/>
  <c r="I94" i="106"/>
  <c r="I93" i="106"/>
  <c r="I92" i="106"/>
  <c r="I91" i="106"/>
  <c r="I90" i="106"/>
  <c r="I83" i="106"/>
  <c r="I82" i="106"/>
  <c r="I81" i="106"/>
  <c r="I80" i="106"/>
  <c r="I79" i="106"/>
  <c r="I78" i="106"/>
  <c r="I84" i="106" l="1"/>
  <c r="I96" i="106"/>
  <c r="I72" i="106" l="1"/>
  <c r="I112" i="106"/>
  <c r="H137" i="106" s="1"/>
  <c r="H41" i="106"/>
  <c r="H46" i="106" s="1"/>
  <c r="H48" i="106" s="1"/>
  <c r="I23" i="106"/>
  <c r="I24" i="106" s="1"/>
  <c r="H133" i="106" l="1"/>
  <c r="I32" i="106"/>
  <c r="I31" i="106"/>
  <c r="J95" i="106"/>
  <c r="J91" i="106"/>
  <c r="J90" i="106"/>
  <c r="J83" i="106"/>
  <c r="J78" i="106"/>
  <c r="J82" i="106"/>
  <c r="J79" i="106"/>
  <c r="J93" i="106"/>
  <c r="J80" i="106"/>
  <c r="J92" i="106"/>
  <c r="J81" i="106"/>
  <c r="J94" i="106"/>
  <c r="J84" i="106" l="1"/>
  <c r="H135" i="106" s="1"/>
  <c r="J96" i="106"/>
  <c r="I101" i="106" s="1"/>
  <c r="I103" i="106" s="1"/>
  <c r="I33" i="106"/>
  <c r="I70" i="106" l="1"/>
  <c r="I41" i="106"/>
  <c r="I40" i="106"/>
  <c r="I39" i="106"/>
  <c r="I45" i="106"/>
  <c r="I44" i="106"/>
  <c r="I42" i="106"/>
  <c r="I47" i="106"/>
  <c r="I43" i="106"/>
  <c r="I46" i="106" l="1"/>
  <c r="I48" i="106" s="1"/>
  <c r="I71" i="106" s="1"/>
  <c r="I73" i="106" s="1"/>
  <c r="H134" i="106" s="1"/>
  <c r="H136" i="106"/>
  <c r="G122" i="106" l="1"/>
  <c r="G118" i="106"/>
  <c r="G119" i="106"/>
  <c r="G121" i="106"/>
  <c r="H138" i="106"/>
  <c r="G124" i="106"/>
  <c r="G126" i="106" l="1"/>
  <c r="H139" i="106" s="1"/>
  <c r="H140" i="106" s="1"/>
  <c r="H141" i="10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3C93D9C9-049B-4CBD-AE4B-E3C28D29B6BA}">
      <text>
        <r>
          <rPr>
            <b/>
            <sz val="9"/>
            <color indexed="81"/>
            <rFont val="Segoe UI"/>
            <family val="2"/>
          </rPr>
          <t xml:space="preserve">=(5,5*2*22)-(i22/100)*6
</t>
        </r>
      </text>
    </comment>
    <comment ref="H57" authorId="0" shapeId="0" xr:uid="{D0F5326D-FC17-451A-BDD9-8EB1471F4057}">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80" authorId="0" shapeId="0" xr:uid="{E9669719-C33C-42DC-9DA9-84CF4F82DF33}">
      <text>
        <r>
          <rPr>
            <b/>
            <sz val="9"/>
            <color indexed="81"/>
            <rFont val="Segoe UI"/>
            <family val="2"/>
          </rPr>
          <t>De acordo com levantamento efetuado em diversos contratos, cerca de 5% do pessoal é demitido pelo
empregador</t>
        </r>
      </text>
    </comment>
    <comment ref="B81" authorId="0" shapeId="0" xr:uid="{B24D0920-BEE8-4AF8-AA56-F5274B07DE60}">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2" authorId="0" shapeId="0" xr:uid="{7429AE0C-87D4-43FC-9DC3-75F70E601E64}">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3" authorId="0" shapeId="0" xr:uid="{512C69EB-CFC5-4F6A-8D81-A13300307685}">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5" authorId="0" shapeId="0" xr:uid="{AB74B687-3711-41D2-B03A-08E5E96BAC6A}">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3" authorId="0" shapeId="0" xr:uid="{FBC37511-52A5-4B06-B911-812275971252}">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4" authorId="0" shapeId="0" xr:uid="{C41316E8-B051-4619-99F9-DEF8437F347B}">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5" authorId="0" shapeId="0" xr:uid="{A9C2DADC-9474-4DBD-8B59-0F58BA1A8B4F}">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6" authorId="0" shapeId="0" xr:uid="{F4F70045-1098-46CF-95D4-1891DD499228}">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7" authorId="0" shapeId="0" xr:uid="{7D1D08BA-400D-415F-B97E-C1B0E28D5BDF}">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7" authorId="1" shapeId="0" xr:uid="{DF53C18B-A682-40E7-BD64-723F65853102}">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=(5,5*2*22)-(i22/100)*6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80" authorId="0" shapeId="0" xr:uid="{4E1F0F4B-0B21-493C-9146-3939CBEC601F}">
      <text>
        <r>
          <rPr>
            <b/>
            <sz val="9"/>
            <color indexed="81"/>
            <rFont val="Segoe UI"/>
            <family val="2"/>
          </rPr>
          <t>De acordo com levantamento efetuado em diversos contratos, cerca de 5% do pessoal é demitido pelo
empregador</t>
        </r>
      </text>
    </comment>
    <comment ref="B81"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2"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3"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5"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3"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4"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5"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6"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7"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7" authorId="1" shapeId="0" xr:uid="{26520270-6EDA-4AFB-B276-E1A14E3337F8}">
      <text>
        <r>
          <rPr>
            <b/>
            <sz val="9"/>
            <color indexed="81"/>
            <rFont val="Segoe UI"/>
            <family val="2"/>
          </rPr>
          <t>MODULOS DE 01 A 05</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E72B7227-E106-4E2A-B01F-3D4EB6A61B05}">
      <text>
        <r>
          <rPr>
            <b/>
            <sz val="9"/>
            <color indexed="81"/>
            <rFont val="Segoe UI"/>
            <family val="2"/>
          </rPr>
          <t xml:space="preserve">=(5,5*2*22)-(i22/100)*6
</t>
        </r>
      </text>
    </comment>
    <comment ref="H57" authorId="0" shapeId="0" xr:uid="{6A99A67C-A5DD-4BBD-BC66-8BB2A6D85F9E}">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A9393415-7AB8-48FF-8180-E10B65456131}">
      <text>
        <r>
          <rPr>
            <b/>
            <sz val="9"/>
            <color indexed="81"/>
            <rFont val="Segoe UI"/>
            <family val="2"/>
          </rPr>
          <t>De acordo com levantamento efetuado em diversos contratos, cerca de 5% do pessoal é demitido pelo
empregador</t>
        </r>
      </text>
    </comment>
    <comment ref="B79" authorId="0" shapeId="0" xr:uid="{1F4D943D-1BC7-41DA-815B-BDCF9E15F881}">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29167BF7-45C4-4D7A-B4FE-BF39CA5E9167}">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4970B97A-341D-4E00-A894-C8595C1CDEF3}">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B8D96781-781E-42FB-AEF2-8811718C6376}">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388BECC2-0668-4AFB-9FD2-97296368225C}">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990004A3-A7F3-45D9-8BBC-78C89B5C29B7}">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6F11933D-6F66-4E5A-B37C-9F8D979811D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2FB2C74F-895D-46BB-A88D-E92C5266BBA7}">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030C2B4F-0781-47ED-9E38-652E3AAADD69}">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1F0567FD-7906-438C-A6CB-13C612808D18}">
      <text>
        <r>
          <rPr>
            <b/>
            <sz val="9"/>
            <color indexed="81"/>
            <rFont val="Segoe UI"/>
            <family val="2"/>
          </rPr>
          <t>MODULOS DE 01 A 05</t>
        </r>
      </text>
    </comment>
  </commentList>
</comments>
</file>

<file path=xl/sharedStrings.xml><?xml version="1.0" encoding="utf-8"?>
<sst xmlns="http://schemas.openxmlformats.org/spreadsheetml/2006/main" count="584" uniqueCount="151">
  <si>
    <t>SERVIÇO PÚBLICO FEDERAL</t>
  </si>
  <si>
    <t>Total</t>
  </si>
  <si>
    <t>SEBRAE</t>
  </si>
  <si>
    <t>INCRA</t>
  </si>
  <si>
    <t>FGTS</t>
  </si>
  <si>
    <t>Assistência Odontológica</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</si>
  <si>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</si>
  <si>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</si>
  <si>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</si>
  <si>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</si>
  <si>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</si>
  <si>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</si>
  <si>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</si>
  <si>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</si>
  <si>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</si>
  <si>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</si>
  <si>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</si>
  <si>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</si>
  <si>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</si>
  <si>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</si>
  <si>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</si>
  <si>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</si>
  <si>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</si>
  <si>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</si>
  <si>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</si>
  <si>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</si>
  <si>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</si>
  <si>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</si>
  <si>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</si>
  <si>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</si>
  <si>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</si>
  <si>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</si>
  <si>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</si>
  <si>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</si>
  <si>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</si>
  <si>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</si>
  <si>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</si>
  <si>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</si>
  <si>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</si>
  <si>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</si>
  <si>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</si>
  <si>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</si>
  <si>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</si>
  <si>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</si>
  <si>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</si>
  <si>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</si>
  <si>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</si>
  <si>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Assistência Médica e Familiar</t>
  </si>
  <si>
    <t>Seguro de vida, invalidez e funeral</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</si>
  <si>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</si>
  <si>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</si>
  <si>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</si>
  <si>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</si>
  <si>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</si>
  <si>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</si>
  <si>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</si>
  <si>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</si>
  <si>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</si>
  <si>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</si>
  <si>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</si>
  <si>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</si>
  <si>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</si>
  <si>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</si>
  <si>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</si>
  <si>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</si>
  <si>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</si>
  <si>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</si>
  <si>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</si>
  <si>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</si>
  <si>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</si>
  <si>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</si>
  <si>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</si>
  <si>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</si>
  <si>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</si>
  <si>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</si>
  <si>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</si>
  <si>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</si>
  <si>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</si>
  <si>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</si>
  <si>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</si>
  <si>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</si>
  <si>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</si>
  <si>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</si>
  <si>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</si>
  <si>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</si>
  <si>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Comprovar. Item 5.6.13-14. TR</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</si>
  <si>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</si>
  <si>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</si>
  <si>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</si>
  <si>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</si>
  <si>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</si>
  <si>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</si>
  <si>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</si>
  <si>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</si>
  <si>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</si>
  <si>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</si>
  <si>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</si>
  <si>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</si>
  <si>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</si>
  <si>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</si>
  <si>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</si>
  <si>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</si>
  <si>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</si>
  <si>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</si>
  <si>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</si>
  <si>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LUCRO REAL, COMPROVAR. 10.1.4. e 10.1.5. do TR</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</si>
  <si>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</si>
  <si>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</si>
  <si>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</si>
  <si>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</si>
  <si>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</si>
  <si>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</si>
  <si>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</si>
  <si>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</si>
  <si>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</si>
  <si>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</si>
  <si>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</si>
  <si>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</si>
  <si>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</si>
  <si>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SESCON/DF</t>
  </si>
  <si>
    <r>
      <t xml:space="preserve">Salário-Base </t>
    </r>
    <r>
      <rPr>
        <b/>
        <sz val="11"/>
        <color rgb="FFFF0000"/>
        <rFont val="Calibri"/>
        <family val="2"/>
        <scheme val="minor"/>
      </rPr>
      <t>(CLÁUSULA 3 CCT-2023 SESCON/DF)</t>
    </r>
  </si>
  <si>
    <t>13º (décimo terceiro) Salário (item 14 do Anexo XII da IN 05/2017 MPDG) 8,33%</t>
  </si>
  <si>
    <t>Férias e Adicional de Férias (item 14 do Anexo XII da IN 05/2017 MPDG) 12,10%</t>
  </si>
  <si>
    <r>
      <t xml:space="preserve">B.1) Valor do auxílio-alimentação </t>
    </r>
    <r>
      <rPr>
        <b/>
        <sz val="11"/>
        <color rgb="FF0000FF"/>
        <rFont val="Calibri"/>
        <family val="2"/>
        <scheme val="minor"/>
      </rPr>
      <t>- (Cláusula 10a, CCT 2023 SESCON/DF) Desconto 5% p/ associados e 20% para os demais (R$ 28,00)</t>
    </r>
  </si>
  <si>
    <r>
      <t xml:space="preserve">C.3. Tributos Municipais (ISS) - </t>
    </r>
    <r>
      <rPr>
        <b/>
        <sz val="11"/>
        <color rgb="FFFF0000"/>
        <rFont val="Calibri"/>
        <family val="2"/>
        <scheme val="minor"/>
      </rPr>
      <t>Brasília/DF</t>
    </r>
  </si>
  <si>
    <r>
      <t xml:space="preserve">Salário-Base </t>
    </r>
    <r>
      <rPr>
        <b/>
        <sz val="11"/>
        <color rgb="FFFF0000"/>
        <rFont val="Calibri"/>
        <family val="2"/>
        <scheme val="minor"/>
      </rPr>
      <t>(CLÁUSULA 3 CCT-2023 SINTEC/DF)</t>
    </r>
  </si>
  <si>
    <t>SINTEC/DF</t>
  </si>
  <si>
    <r>
      <t xml:space="preserve">B.1) Valor do auxílio-alimentação </t>
    </r>
    <r>
      <rPr>
        <b/>
        <sz val="11"/>
        <color rgb="FF0000FF"/>
        <rFont val="Calibri"/>
        <family val="2"/>
        <scheme val="minor"/>
      </rPr>
      <t xml:space="preserve">- (Cláusula 5a, CCT 2023 SINTEC/DF) Desconto 10% </t>
    </r>
  </si>
  <si>
    <r>
      <t xml:space="preserve">B.1) Valor do auxílio-alimentação </t>
    </r>
    <r>
      <rPr>
        <b/>
        <sz val="11"/>
        <color rgb="FF0000FF"/>
        <rFont val="Calibri"/>
        <family val="2"/>
        <scheme val="minor"/>
      </rPr>
      <t>- (Cláusula 9a, CCT 2024 SITTRATER/DF) Desconto R$ 0,10</t>
    </r>
  </si>
  <si>
    <r>
      <t xml:space="preserve">Salário-Base </t>
    </r>
    <r>
      <rPr>
        <b/>
        <sz val="11"/>
        <color rgb="FFFF0000"/>
        <rFont val="Calibri"/>
        <family val="2"/>
        <scheme val="minor"/>
      </rPr>
      <t>(CLÁUSULA 4 CCT-2024 SITTRATER/DF)</t>
    </r>
  </si>
  <si>
    <t>SITTRATER/DF/2024</t>
  </si>
  <si>
    <r>
      <t>Auxílio Saúde</t>
    </r>
    <r>
      <rPr>
        <b/>
        <sz val="11"/>
        <color rgb="FF0000FF"/>
        <rFont val="Calibri"/>
        <family val="2"/>
        <scheme val="minor"/>
      </rPr>
      <t xml:space="preserve"> (Cláusula 13ª CCT/2024/SITTRATER/DF)</t>
    </r>
  </si>
  <si>
    <r>
      <t>Plano Odontológico</t>
    </r>
    <r>
      <rPr>
        <b/>
        <sz val="11"/>
        <color rgb="FF0000FF"/>
        <rFont val="Calibri"/>
        <family val="2"/>
        <scheme val="minor"/>
      </rPr>
      <t xml:space="preserve"> (Cláusula 14ª CCT/2024/SITTRATER/DF)</t>
    </r>
  </si>
  <si>
    <r>
      <t>Seguro de Vida</t>
    </r>
    <r>
      <rPr>
        <b/>
        <sz val="11"/>
        <color rgb="FF0000FF"/>
        <rFont val="Calibri"/>
        <family val="2"/>
        <scheme val="minor"/>
      </rPr>
      <t xml:space="preserve"> (Cláusula 17ª CCT/2024/SITTRATER/DF)</t>
    </r>
  </si>
  <si>
    <r>
      <t xml:space="preserve">Uniformes  </t>
    </r>
    <r>
      <rPr>
        <b/>
        <sz val="11"/>
        <color rgb="FF0000FF"/>
        <rFont val="Calibri"/>
        <family val="2"/>
        <scheme val="minor"/>
      </rPr>
      <t>(Cláusula 43ª CCT/2024/SITTRATER/DF)</t>
    </r>
  </si>
  <si>
    <r>
      <t>Motorista Cat. D (</t>
    </r>
    <r>
      <rPr>
        <b/>
        <sz val="11"/>
        <color rgb="FFFF0000"/>
        <rFont val="Calibri"/>
        <family val="2"/>
        <scheme val="minor"/>
      </rPr>
      <t>CBO 7825-10</t>
    </r>
    <r>
      <rPr>
        <b/>
        <sz val="11"/>
        <color theme="1"/>
        <rFont val="Calibri"/>
        <family val="2"/>
        <scheme val="minor"/>
      </rPr>
      <t>) - SR/PF/DF - Brasília/DF</t>
    </r>
  </si>
  <si>
    <r>
      <t>Técnico em Edificações (</t>
    </r>
    <r>
      <rPr>
        <b/>
        <sz val="11"/>
        <color rgb="FFFF0000"/>
        <rFont val="Calibri"/>
        <family val="2"/>
        <scheme val="minor"/>
      </rPr>
      <t>CBO 3121</t>
    </r>
    <r>
      <rPr>
        <b/>
        <sz val="11"/>
        <color theme="1"/>
        <rFont val="Calibri"/>
        <family val="2"/>
        <scheme val="minor"/>
      </rPr>
      <t>) - SR/PF/DF - Brasília/DF</t>
    </r>
  </si>
  <si>
    <r>
      <t>Técnico em Contabilidade (</t>
    </r>
    <r>
      <rPr>
        <b/>
        <sz val="11"/>
        <color rgb="FFFF0000"/>
        <rFont val="Calibri"/>
        <family val="2"/>
        <scheme val="minor"/>
      </rPr>
      <t>CBO 3511-05</t>
    </r>
    <r>
      <rPr>
        <b/>
        <sz val="11"/>
        <color theme="1"/>
        <rFont val="Calibri"/>
        <family val="2"/>
        <scheme val="minor"/>
      </rPr>
      <t>) - SR/PF/DF - Brasília/DF</t>
    </r>
  </si>
  <si>
    <t>PEÇAS</t>
  </si>
  <si>
    <t>QUANT. Anual</t>
  </si>
  <si>
    <t>Bota operacional cano curto preta</t>
  </si>
  <si>
    <t>Meia SPORT cano longo.</t>
  </si>
  <si>
    <t>V. UNITÁRIO</t>
  </si>
  <si>
    <t>VALOR TOTAL ANUAL</t>
  </si>
  <si>
    <t>VALOR MENSAL POR EMPREGADO</t>
  </si>
  <si>
    <t>MJSP - POLÍCIA FEDERAL - CPL/DILOG/DITEC/PF</t>
  </si>
  <si>
    <t>Calça em tecido Rip Stop cor caqui/khaki</t>
  </si>
  <si>
    <t>Outros Benefícios</t>
  </si>
  <si>
    <r>
      <t xml:space="preserve">Transporte </t>
    </r>
    <r>
      <rPr>
        <b/>
        <sz val="11"/>
        <color rgb="FFFF0000"/>
        <rFont val="Calibri"/>
        <family val="2"/>
        <scheme val="minor"/>
      </rPr>
      <t>Cálculo do valor: [(2xVTx dias úteis) – (6%xSB)]</t>
    </r>
    <r>
      <rPr>
        <b/>
        <sz val="11"/>
        <rFont val="Calibri"/>
        <family val="2"/>
        <scheme val="minor"/>
      </rPr>
      <t xml:space="preserve"> </t>
    </r>
  </si>
  <si>
    <r>
      <t xml:space="preserve">Auxílio-Refeição/Alimentação </t>
    </r>
    <r>
      <rPr>
        <b/>
        <sz val="11"/>
        <color rgb="FFFF0000"/>
        <rFont val="Calibri"/>
        <family val="2"/>
        <scheme val="minor"/>
      </rPr>
      <t>Cálculo do valor = (dias úteis x VA)</t>
    </r>
  </si>
  <si>
    <t>Camisa gola polo azul marinho, malha piquet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</si>
</sst>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93">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4" fontId="12" fillId="3" borderId="1" xfId="0" applyNumberFormat="1" applyFont="1" applyFill="1" applyBorder="1" applyAlignment="1">
      <alignment horizontal="center" vertical="center"/>
    </xf>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4" fontId="12" fillId="3" borderId="1" xfId="0" applyNumberFormat="1" applyFont="1" applyFill="1" applyBorder="1" applyAlignment="1">
      <alignment horizontal="center" vertical="center" wrapText="1"/>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4" fontId="7" fillId="0" borderId="1" xfId="4" applyNumberFormat="1" applyFont="1" applyBorder="1" applyAlignment="1">
      <alignment horizontal="center" vertical="center"/>
    </xf>
    <xf numFmtId="0" fontId="3" fillId="0" borderId="1" xfId="0" applyFont="1" applyBorder="1" applyAlignment="1">
      <alignment horizontal="center" vertical="center"/>
    </xf>
    <xf numFmtId="0" fontId="0" fillId="0" borderId="1" xfId="0" applyBorder="1" applyAlignment="1">
      <alignment vertical="center"/>
    </xf>
    <xf numFmtId="0" fontId="0" fillId="0" borderId="1" xfId="0" applyBorder="1" applyAlignment="1">
      <alignment horizontal="center"/>
    </xf>
    <xf numFmtId="166" fontId="0" fillId="0" borderId="1" xfId="0" applyNumberFormat="1" applyBorder="1" applyAlignment="1">
      <alignment horizontal="center"/>
    </xf>
    <xf numFmtId="166" fontId="3" fillId="0" borderId="1" xfId="0" applyNumberFormat="1" applyFont="1" applyBorder="1" applyAlignment="1">
      <alignment horizontal="center"/>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22" fillId="0" borderId="2" xfId="0"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12" fillId="5" borderId="1" xfId="0" applyFont="1" applyFill="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22" fillId="0" borderId="2" xfId="0" applyFont="1" applyBorder="1" applyAlignment="1">
      <alignment horizontal="left" vertical="center" wrapText="1"/>
    </xf>
    <xf numFmtId="0" fontId="3" fillId="0" borderId="1" xfId="0" applyFont="1" applyBorder="1" applyAlignment="1">
      <alignment horizontal="left" vertical="center" wrapText="1"/>
    </xf>
    <xf numFmtId="0" fontId="12" fillId="0" borderId="1" xfId="0" applyFont="1" applyBorder="1" applyAlignment="1">
      <alignment horizontal="left" vertical="center"/>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0" xfId="0" applyFont="1" applyAlignment="1">
      <alignment horizontal="center" vertical="center"/>
    </xf>
    <xf numFmtId="0" fontId="12" fillId="0" borderId="16" xfId="0" applyFont="1" applyBorder="1" applyAlignment="1">
      <alignment horizontal="center" vertical="center"/>
    </xf>
    <xf numFmtId="169" fontId="3" fillId="0" borderId="1" xfId="0" applyNumberFormat="1" applyFont="1" applyBorder="1" applyAlignment="1">
      <alignment horizontal="center" vertical="center" wrapText="1"/>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26" fillId="0" borderId="0" xfId="0" applyFont="1" applyAlignment="1">
      <alignment horizontal="center"/>
    </xf>
    <xf numFmtId="0" fontId="3" fillId="0" borderId="1" xfId="0"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xf numFmtId="0" fontId="0" fillId="0" borderId="1" xfId="0" applyBorder="1" applyAlignment="1">
      <alignment horizontal="center"/>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EF24F148-E310-4AE9-B50B-47BD36B674AD}"/>
            </a:ext>
          </a:extLst>
        </xdr:cNvPr>
        <xdr:cNvSpPr>
          <a:spLocks noChangeAspect="1" noChangeArrowheads="1"/>
        </xdr:cNvSpPr>
      </xdr:nvSpPr>
      <xdr:spPr bwMode="auto">
        <a:xfrm>
          <a:off x="5028096" y="0"/>
          <a:ext cx="315981" cy="3130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7EBA7850-D194-48FE-9E31-CFA3526C52C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2524" cy="61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84FB8704-CF53-432F-8812-0DF81A12E62B}"/>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ED881D8B-6281-4212-8500-6A4C7905A4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D33693-ED6A-4D7B-B461-DC8622846EC6}">
  <dimension ref="A1:IV146"/>
  <sheetViews>
    <sheetView topLeftCell="A46" workbookViewId="0">
      <selection activeCell="M66" sqref="M66"/>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16"/>
    </row>
    <row r="2" spans="1:256" x14ac:dyDescent="0.35">
      <c r="A2" s="9"/>
      <c r="B2" s="9"/>
      <c r="C2" s="9"/>
      <c r="D2" s="9"/>
      <c r="E2" s="10"/>
      <c r="F2" s="10"/>
      <c r="G2" s="10"/>
      <c r="J2" s="117"/>
    </row>
    <row r="3" spans="1:256" x14ac:dyDescent="0.35">
      <c r="A3" s="118" t="s">
        <v>0</v>
      </c>
      <c r="B3" s="118"/>
      <c r="C3" s="118"/>
      <c r="D3" s="118"/>
      <c r="E3" s="118"/>
      <c r="F3" s="118"/>
      <c r="G3" s="118"/>
      <c r="H3" s="118"/>
      <c r="I3" s="118"/>
      <c r="J3" s="117"/>
    </row>
    <row r="4" spans="1:256" x14ac:dyDescent="0.35">
      <c r="A4" s="119" t="s">
        <v>145</v>
      </c>
      <c r="B4" s="119"/>
      <c r="C4" s="119"/>
      <c r="D4" s="119"/>
      <c r="E4" s="119"/>
      <c r="F4" s="119"/>
      <c r="G4" s="119"/>
      <c r="H4" s="119"/>
      <c r="I4" s="119"/>
      <c r="J4" s="117"/>
    </row>
    <row r="5" spans="1:256" x14ac:dyDescent="0.35">
      <c r="A5" s="120" t="s">
        <v>10</v>
      </c>
      <c r="B5" s="120"/>
      <c r="C5" s="120"/>
      <c r="D5" s="120"/>
      <c r="E5" s="120"/>
      <c r="F5" s="120"/>
      <c r="G5" s="120"/>
      <c r="H5" s="120"/>
      <c r="I5" s="120"/>
      <c r="J5" s="117"/>
    </row>
    <row r="6" spans="1:256" x14ac:dyDescent="0.35">
      <c r="A6" s="121" t="s">
        <v>135</v>
      </c>
      <c r="B6" s="121"/>
      <c r="C6" s="121"/>
      <c r="D6" s="121"/>
      <c r="E6" s="121"/>
      <c r="F6" s="121"/>
      <c r="G6" s="121"/>
      <c r="H6" s="121"/>
      <c r="I6" s="121"/>
      <c r="J6" s="117"/>
    </row>
    <row r="7" spans="1:256" x14ac:dyDescent="0.35">
      <c r="A7" s="16"/>
      <c r="B7" s="16"/>
      <c r="C7" s="16"/>
      <c r="D7" s="16"/>
      <c r="E7" s="16"/>
      <c r="F7" s="16"/>
      <c r="G7" s="16"/>
      <c r="H7" s="17"/>
      <c r="I7" s="18"/>
      <c r="J7" s="117"/>
    </row>
    <row r="8" spans="1:256" customFormat="1" ht="14.5" customHeight="1" x14ac:dyDescent="0.35">
      <c r="A8" s="122" t="s">
        <v>118</v>
      </c>
      <c r="B8" s="122"/>
      <c r="C8" s="122"/>
      <c r="D8" s="122"/>
      <c r="E8" s="122"/>
      <c r="F8" s="122"/>
      <c r="G8" s="122"/>
      <c r="H8" s="122"/>
      <c r="I8" s="122"/>
      <c r="J8" s="117"/>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23" t="s">
        <v>84</v>
      </c>
      <c r="B9" s="123"/>
      <c r="C9" s="123"/>
      <c r="D9" s="123"/>
      <c r="E9" s="123"/>
      <c r="F9" s="123"/>
      <c r="G9" s="123"/>
      <c r="H9" s="123"/>
      <c r="I9" s="123"/>
      <c r="J9" s="117"/>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8" t="s">
        <v>78</v>
      </c>
      <c r="B10" s="98"/>
      <c r="C10" s="98"/>
      <c r="D10" s="98"/>
      <c r="E10" s="98"/>
      <c r="F10" s="98"/>
      <c r="G10" s="98"/>
      <c r="H10" s="98"/>
      <c r="I10" s="98"/>
      <c r="J10" s="117"/>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24"/>
      <c r="B11" s="124"/>
      <c r="C11" s="124"/>
      <c r="D11" s="124"/>
      <c r="E11" s="124"/>
      <c r="F11" s="124"/>
      <c r="G11" s="124"/>
      <c r="H11" s="124"/>
      <c r="I11" s="124"/>
      <c r="J11" s="117"/>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25"/>
      <c r="B12" s="125"/>
      <c r="C12" s="125"/>
      <c r="D12" s="125"/>
      <c r="E12" s="125"/>
      <c r="F12" s="125"/>
      <c r="G12" s="125"/>
      <c r="H12" s="125"/>
      <c r="I12" s="125"/>
      <c r="J12" s="117"/>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26" t="s">
        <v>72</v>
      </c>
      <c r="B13" s="126"/>
      <c r="C13" s="126"/>
      <c r="D13" s="126"/>
      <c r="E13" s="126"/>
      <c r="F13" s="126"/>
      <c r="G13" s="126"/>
      <c r="H13" s="126"/>
      <c r="I13" s="126"/>
      <c r="J13" s="117"/>
    </row>
    <row r="14" spans="1:256" customFormat="1" ht="14.5" customHeight="1" x14ac:dyDescent="0.35">
      <c r="A14" s="20" t="s">
        <v>15</v>
      </c>
      <c r="B14" s="101" t="s">
        <v>73</v>
      </c>
      <c r="C14" s="102"/>
      <c r="D14" s="102"/>
      <c r="E14" s="102"/>
      <c r="F14" s="103"/>
      <c r="G14" s="104" t="s">
        <v>74</v>
      </c>
      <c r="H14" s="105"/>
      <c r="I14" s="106"/>
      <c r="J14" s="117"/>
    </row>
    <row r="15" spans="1:256" customFormat="1" x14ac:dyDescent="0.35">
      <c r="A15" s="20" t="s">
        <v>16</v>
      </c>
      <c r="B15" s="107" t="s">
        <v>75</v>
      </c>
      <c r="C15" s="108"/>
      <c r="D15" s="108"/>
      <c r="E15" s="108"/>
      <c r="F15" s="109"/>
      <c r="G15" s="110" t="s">
        <v>130</v>
      </c>
      <c r="H15" s="111"/>
      <c r="I15" s="112"/>
      <c r="J15" s="117"/>
    </row>
    <row r="16" spans="1:256" customFormat="1" ht="14.5" customHeight="1" x14ac:dyDescent="0.35">
      <c r="A16" s="20" t="s">
        <v>30</v>
      </c>
      <c r="B16" s="101" t="s">
        <v>76</v>
      </c>
      <c r="C16" s="102"/>
      <c r="D16" s="102"/>
      <c r="E16" s="102"/>
      <c r="F16" s="103"/>
      <c r="G16" s="113">
        <v>24</v>
      </c>
      <c r="H16" s="114"/>
      <c r="I16" s="115"/>
      <c r="J16" s="117"/>
    </row>
    <row r="17" spans="1:256" customFormat="1" ht="15" customHeight="1" x14ac:dyDescent="0.35">
      <c r="A17" s="20" t="s">
        <v>33</v>
      </c>
      <c r="B17" s="92" t="s">
        <v>77</v>
      </c>
      <c r="C17" s="92"/>
      <c r="D17" s="92"/>
      <c r="E17" s="92"/>
      <c r="F17" s="92"/>
      <c r="G17" s="93">
        <v>45292</v>
      </c>
      <c r="H17" s="94"/>
      <c r="I17" s="95"/>
      <c r="J17" s="117"/>
    </row>
    <row r="18" spans="1:256" x14ac:dyDescent="0.35">
      <c r="A18" s="96"/>
      <c r="B18" s="96"/>
      <c r="C18" s="96"/>
      <c r="D18" s="96"/>
      <c r="E18" s="96"/>
      <c r="F18" s="96"/>
      <c r="G18" s="96"/>
      <c r="H18" s="96"/>
      <c r="I18" s="96"/>
      <c r="J18" s="97"/>
    </row>
    <row r="19" spans="1:256" x14ac:dyDescent="0.35">
      <c r="A19" s="96"/>
      <c r="B19" s="96"/>
      <c r="C19" s="96"/>
      <c r="D19" s="96"/>
      <c r="E19" s="96"/>
      <c r="F19" s="96"/>
      <c r="G19" s="96"/>
      <c r="H19" s="96"/>
      <c r="I19" s="96"/>
      <c r="J19" s="97"/>
    </row>
    <row r="20" spans="1:256" x14ac:dyDescent="0.35">
      <c r="A20" s="98" t="s">
        <v>11</v>
      </c>
      <c r="B20" s="98"/>
      <c r="C20" s="98"/>
      <c r="D20" s="98"/>
      <c r="E20" s="98"/>
      <c r="F20" s="98"/>
      <c r="G20" s="98"/>
      <c r="H20" s="98"/>
      <c r="I20" s="98"/>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9" t="s">
        <v>12</v>
      </c>
      <c r="C21" s="99"/>
      <c r="D21" s="99"/>
      <c r="E21" s="99"/>
      <c r="F21" s="99"/>
      <c r="G21" s="99"/>
      <c r="H21" s="3" t="s">
        <v>13</v>
      </c>
      <c r="I21" s="3" t="s">
        <v>14</v>
      </c>
      <c r="J21" s="21"/>
      <c r="K21" s="13"/>
      <c r="N21" s="13"/>
      <c r="O21" s="13"/>
      <c r="P21" s="13"/>
    </row>
    <row r="22" spans="1:256" x14ac:dyDescent="0.35">
      <c r="A22" s="5" t="s">
        <v>15</v>
      </c>
      <c r="B22" s="100" t="s">
        <v>129</v>
      </c>
      <c r="C22" s="100"/>
      <c r="D22" s="100"/>
      <c r="E22" s="100"/>
      <c r="F22" s="100"/>
      <c r="G22" s="100"/>
      <c r="H22" s="100"/>
      <c r="I22" s="29">
        <v>3791.16</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16</v>
      </c>
      <c r="B23" s="142" t="s">
        <v>79</v>
      </c>
      <c r="C23" s="142"/>
      <c r="D23" s="142"/>
      <c r="E23" s="142"/>
      <c r="F23" s="142"/>
      <c r="G23" s="142"/>
      <c r="H23" s="45">
        <v>0.3</v>
      </c>
      <c r="I23" s="34">
        <f>ROUND(H23*I22,2)</f>
        <v>1137.3499999999999</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9" t="s">
        <v>1</v>
      </c>
      <c r="B24" s="99"/>
      <c r="C24" s="99"/>
      <c r="D24" s="99"/>
      <c r="E24" s="99"/>
      <c r="F24" s="99"/>
      <c r="G24" s="99"/>
      <c r="H24" s="99"/>
      <c r="I24" s="35">
        <f>SUM(I22:I23)</f>
        <v>4928.51</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3" t="s">
        <v>17</v>
      </c>
      <c r="B25" s="143"/>
      <c r="C25" s="143"/>
      <c r="D25" s="143"/>
      <c r="E25" s="143"/>
      <c r="F25" s="143"/>
      <c r="G25" s="143"/>
      <c r="H25" s="143"/>
      <c r="I25" s="143"/>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4"/>
      <c r="B26" s="144"/>
      <c r="C26" s="144"/>
      <c r="D26" s="144"/>
      <c r="E26" s="144"/>
      <c r="F26" s="144"/>
      <c r="G26" s="144"/>
      <c r="H26" s="144"/>
      <c r="I26" s="144"/>
      <c r="J26" s="145"/>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46"/>
      <c r="B27" s="146"/>
      <c r="C27" s="146"/>
      <c r="D27" s="146"/>
      <c r="E27" s="146"/>
      <c r="F27" s="146"/>
      <c r="G27" s="146"/>
      <c r="H27" s="146"/>
      <c r="I27" s="146"/>
      <c r="J27" s="147"/>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7" t="s">
        <v>18</v>
      </c>
      <c r="B28" s="127"/>
      <c r="C28" s="127"/>
      <c r="D28" s="127"/>
      <c r="E28" s="127"/>
      <c r="F28" s="127"/>
      <c r="G28" s="127"/>
      <c r="H28" s="127"/>
      <c r="I28" s="127"/>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8" t="s">
        <v>19</v>
      </c>
      <c r="B29" s="148"/>
      <c r="C29" s="148"/>
      <c r="D29" s="148"/>
      <c r="E29" s="148"/>
      <c r="F29" s="148"/>
      <c r="G29" s="148"/>
      <c r="H29" s="148"/>
      <c r="I29" s="148"/>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20</v>
      </c>
      <c r="B30" s="127" t="s">
        <v>21</v>
      </c>
      <c r="C30" s="127"/>
      <c r="D30" s="127"/>
      <c r="E30" s="127"/>
      <c r="F30" s="127"/>
      <c r="G30" s="127"/>
      <c r="H30" s="127"/>
      <c r="I30" s="5" t="s">
        <v>22</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15</v>
      </c>
      <c r="B31" s="128" t="s">
        <v>121</v>
      </c>
      <c r="C31" s="129"/>
      <c r="D31" s="129"/>
      <c r="E31" s="129"/>
      <c r="F31" s="129"/>
      <c r="G31" s="130"/>
      <c r="H31" s="23">
        <v>8.3299999999999999E-2</v>
      </c>
      <c r="I31" s="36">
        <f>I24*H31</f>
        <v>410.54488300000003</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16</v>
      </c>
      <c r="B32" s="131" t="s">
        <v>122</v>
      </c>
      <c r="C32" s="132"/>
      <c r="D32" s="132"/>
      <c r="E32" s="132"/>
      <c r="F32" s="132"/>
      <c r="G32" s="133"/>
      <c r="H32" s="23">
        <v>0.121</v>
      </c>
      <c r="I32" s="36">
        <f>I24*H32</f>
        <v>596.34970999999996</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34" t="s">
        <v>1</v>
      </c>
      <c r="B33" s="135"/>
      <c r="C33" s="135"/>
      <c r="D33" s="135"/>
      <c r="E33" s="135"/>
      <c r="F33" s="135"/>
      <c r="G33" s="136"/>
      <c r="H33" s="67">
        <f>SUM(H31:H32)</f>
        <v>0.20429999999999998</v>
      </c>
      <c r="I33" s="35">
        <f>SUM(I31+I32)</f>
        <v>1006.894593</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7" t="s">
        <v>23</v>
      </c>
      <c r="B34" s="137"/>
      <c r="C34" s="137"/>
      <c r="D34" s="137"/>
      <c r="E34" s="137"/>
      <c r="F34" s="137"/>
      <c r="G34" s="137"/>
      <c r="H34" s="137"/>
      <c r="I34" s="137"/>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8"/>
      <c r="B35" s="138"/>
      <c r="C35" s="138"/>
      <c r="D35" s="138"/>
      <c r="E35" s="138"/>
      <c r="F35" s="138"/>
      <c r="G35" s="138"/>
      <c r="H35" s="138"/>
      <c r="I35" s="138"/>
      <c r="J35" s="139"/>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0"/>
      <c r="B36" s="140"/>
      <c r="C36" s="140"/>
      <c r="D36" s="140"/>
      <c r="E36" s="140"/>
      <c r="F36" s="140"/>
      <c r="G36" s="140"/>
      <c r="H36" s="140"/>
      <c r="I36" s="140"/>
      <c r="J36" s="141"/>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8" t="s">
        <v>81</v>
      </c>
      <c r="B37" s="98"/>
      <c r="C37" s="98"/>
      <c r="D37" s="98"/>
      <c r="E37" s="98"/>
      <c r="F37" s="98"/>
      <c r="G37" s="98"/>
      <c r="H37" s="98"/>
      <c r="I37" s="98"/>
      <c r="J37" s="15"/>
    </row>
    <row r="38" spans="1:256" ht="30" customHeight="1" x14ac:dyDescent="0.35">
      <c r="A38" s="6" t="s">
        <v>24</v>
      </c>
      <c r="B38" s="99" t="s">
        <v>25</v>
      </c>
      <c r="C38" s="99"/>
      <c r="D38" s="99"/>
      <c r="E38" s="99"/>
      <c r="F38" s="99"/>
      <c r="G38" s="99"/>
      <c r="H38" s="3" t="s">
        <v>26</v>
      </c>
      <c r="I38" s="3" t="s">
        <v>27</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15</v>
      </c>
      <c r="B39" s="100" t="s">
        <v>28</v>
      </c>
      <c r="C39" s="100"/>
      <c r="D39" s="100"/>
      <c r="E39" s="100"/>
      <c r="F39" s="100"/>
      <c r="G39" s="100"/>
      <c r="H39" s="23">
        <v>0.2</v>
      </c>
      <c r="I39" s="34">
        <f>(I24+I33)*H39</f>
        <v>1187.0809186000001</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16</v>
      </c>
      <c r="B40" s="100" t="s">
        <v>29</v>
      </c>
      <c r="C40" s="100"/>
      <c r="D40" s="100"/>
      <c r="E40" s="100"/>
      <c r="F40" s="100"/>
      <c r="G40" s="100"/>
      <c r="H40" s="23">
        <v>2.5000000000000001E-2</v>
      </c>
      <c r="I40" s="34">
        <f>(I24+I33)*H40</f>
        <v>148.38511482500002</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30</v>
      </c>
      <c r="B41" s="152" t="s">
        <v>80</v>
      </c>
      <c r="C41" s="152"/>
      <c r="D41" s="5" t="s">
        <v>31</v>
      </c>
      <c r="E41" s="30">
        <v>0.03</v>
      </c>
      <c r="F41" s="5" t="s">
        <v>32</v>
      </c>
      <c r="G41" s="31">
        <v>1</v>
      </c>
      <c r="H41" s="23">
        <f>ROUND((E41*G41),6)</f>
        <v>0.03</v>
      </c>
      <c r="I41" s="34">
        <f>(I24+I33)*H41</f>
        <v>178.06213779000001</v>
      </c>
      <c r="J41" s="42" t="s">
        <v>85</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33</v>
      </c>
      <c r="B42" s="100" t="s">
        <v>34</v>
      </c>
      <c r="C42" s="100"/>
      <c r="D42" s="100"/>
      <c r="E42" s="100"/>
      <c r="F42" s="100"/>
      <c r="G42" s="100"/>
      <c r="H42" s="23">
        <v>1.4999999999999999E-2</v>
      </c>
      <c r="I42" s="34">
        <f>(I24+I33)*H42</f>
        <v>89.031068895000004</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9</v>
      </c>
      <c r="B43" s="100" t="s">
        <v>35</v>
      </c>
      <c r="C43" s="100"/>
      <c r="D43" s="100"/>
      <c r="E43" s="100"/>
      <c r="F43" s="100"/>
      <c r="G43" s="100"/>
      <c r="H43" s="23">
        <v>0.01</v>
      </c>
      <c r="I43" s="34">
        <f>(I24+I33)*H43</f>
        <v>59.354045930000005</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36</v>
      </c>
      <c r="B44" s="100" t="s">
        <v>2</v>
      </c>
      <c r="C44" s="100"/>
      <c r="D44" s="100"/>
      <c r="E44" s="100"/>
      <c r="F44" s="100"/>
      <c r="G44" s="100"/>
      <c r="H44" s="23">
        <v>6.0000000000000001E-3</v>
      </c>
      <c r="I44" s="34">
        <f>(I24+I33)*H44</f>
        <v>35.612427558</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37</v>
      </c>
      <c r="B45" s="100" t="s">
        <v>3</v>
      </c>
      <c r="C45" s="100"/>
      <c r="D45" s="100"/>
      <c r="E45" s="100"/>
      <c r="F45" s="100"/>
      <c r="G45" s="100"/>
      <c r="H45" s="23">
        <v>2E-3</v>
      </c>
      <c r="I45" s="34">
        <f>(I24+I33)*H45</f>
        <v>11.870809186000001</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9"/>
      <c r="B46" s="150"/>
      <c r="C46" s="150"/>
      <c r="D46" s="150"/>
      <c r="E46" s="150"/>
      <c r="F46" s="150"/>
      <c r="G46" s="151"/>
      <c r="H46" s="50">
        <f>SUM(H39:H45)</f>
        <v>0.28800000000000003</v>
      </c>
      <c r="I46" s="29">
        <f>SUM(I39:I45)</f>
        <v>1709.3965227840004</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38</v>
      </c>
      <c r="B47" s="100" t="s">
        <v>4</v>
      </c>
      <c r="C47" s="100"/>
      <c r="D47" s="100"/>
      <c r="E47" s="100"/>
      <c r="F47" s="100"/>
      <c r="G47" s="100"/>
      <c r="H47" s="23">
        <v>0.08</v>
      </c>
      <c r="I47" s="34">
        <f>(I24+I33)*H47</f>
        <v>474.83236744000004</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8" t="s">
        <v>1</v>
      </c>
      <c r="B48" s="148"/>
      <c r="C48" s="148"/>
      <c r="D48" s="148"/>
      <c r="E48" s="148"/>
      <c r="F48" s="148"/>
      <c r="G48" s="148"/>
      <c r="H48" s="56">
        <f>H46+H47</f>
        <v>0.36800000000000005</v>
      </c>
      <c r="I48" s="35">
        <f>I46+I47</f>
        <v>2184.2288902240002</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7" t="s">
        <v>82</v>
      </c>
      <c r="B49" s="137"/>
      <c r="C49" s="137"/>
      <c r="D49" s="137"/>
      <c r="E49" s="137"/>
      <c r="F49" s="137"/>
      <c r="G49" s="137"/>
      <c r="H49" s="137"/>
      <c r="I49" s="137"/>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5"/>
      <c r="B50" s="155"/>
      <c r="C50" s="155"/>
      <c r="D50" s="155"/>
      <c r="E50" s="155"/>
      <c r="F50" s="155"/>
      <c r="G50" s="155"/>
      <c r="H50" s="155"/>
      <c r="I50" s="155"/>
      <c r="J50" s="156"/>
    </row>
    <row r="51" spans="1:256" s="2" customFormat="1" ht="15.5" x14ac:dyDescent="0.35">
      <c r="A51" s="157"/>
      <c r="B51" s="157"/>
      <c r="C51" s="157"/>
      <c r="D51" s="157"/>
      <c r="E51" s="157"/>
      <c r="F51" s="157"/>
      <c r="G51" s="157"/>
      <c r="H51" s="157"/>
      <c r="I51" s="157"/>
      <c r="J51" s="158"/>
    </row>
    <row r="52" spans="1:256" ht="18.649999999999999" customHeight="1" x14ac:dyDescent="0.35">
      <c r="A52" s="127" t="s">
        <v>39</v>
      </c>
      <c r="B52" s="127"/>
      <c r="C52" s="127"/>
      <c r="D52" s="127"/>
      <c r="E52" s="127"/>
      <c r="F52" s="127"/>
      <c r="G52" s="127"/>
      <c r="H52" s="127"/>
      <c r="I52" s="127"/>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40</v>
      </c>
      <c r="B53" s="99" t="s">
        <v>41</v>
      </c>
      <c r="C53" s="99"/>
      <c r="D53" s="99"/>
      <c r="E53" s="99"/>
      <c r="F53" s="99"/>
      <c r="G53" s="99"/>
      <c r="H53" s="99"/>
      <c r="I53" s="3" t="s">
        <v>22</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15</v>
      </c>
      <c r="B54" s="100" t="s">
        <v>148</v>
      </c>
      <c r="C54" s="100"/>
      <c r="D54" s="100"/>
      <c r="E54" s="100"/>
      <c r="F54" s="100"/>
      <c r="G54" s="100"/>
      <c r="H54" s="100"/>
      <c r="I54" s="24">
        <f>(5.5*2*22)-(I22/100)*6</f>
        <v>14.530399999999986</v>
      </c>
      <c r="J54" s="32"/>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53" t="s">
        <v>42</v>
      </c>
      <c r="C55" s="153"/>
      <c r="D55" s="153"/>
      <c r="E55" s="153"/>
      <c r="F55" s="153"/>
      <c r="G55" s="153"/>
      <c r="H55" s="40">
        <v>5.5</v>
      </c>
      <c r="I55" s="24"/>
      <c r="J55" s="47"/>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53" t="s">
        <v>43</v>
      </c>
      <c r="C56" s="153"/>
      <c r="D56" s="153"/>
      <c r="E56" s="153"/>
      <c r="F56" s="153"/>
      <c r="G56" s="153"/>
      <c r="H56" s="37">
        <v>2</v>
      </c>
      <c r="I56" s="24"/>
      <c r="J56" s="47"/>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53" t="s">
        <v>44</v>
      </c>
      <c r="C57" s="153"/>
      <c r="D57" s="153"/>
      <c r="E57" s="153"/>
      <c r="F57" s="153"/>
      <c r="G57" s="153"/>
      <c r="H57" s="79">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54" t="s">
        <v>86</v>
      </c>
      <c r="C58" s="154"/>
      <c r="D58" s="154"/>
      <c r="E58" s="154"/>
      <c r="F58" s="154"/>
      <c r="G58" s="154"/>
      <c r="H58" s="39">
        <v>0.06</v>
      </c>
      <c r="I58" s="38"/>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16</v>
      </c>
      <c r="B59" s="100" t="s">
        <v>149</v>
      </c>
      <c r="C59" s="100"/>
      <c r="D59" s="100"/>
      <c r="E59" s="100"/>
      <c r="F59" s="100"/>
      <c r="G59" s="100"/>
      <c r="H59" s="100"/>
      <c r="I59" s="34">
        <v>1250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53" t="s">
        <v>128</v>
      </c>
      <c r="C60" s="153"/>
      <c r="D60" s="153"/>
      <c r="E60" s="153"/>
      <c r="F60" s="153"/>
      <c r="G60" s="153"/>
      <c r="H60" s="40">
        <v>1250</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53" t="s">
        <v>45</v>
      </c>
      <c r="C61" s="153"/>
      <c r="D61" s="153"/>
      <c r="E61" s="153"/>
      <c r="F61" s="153"/>
      <c r="G61" s="153"/>
      <c r="H61" s="79">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53" t="s">
        <v>46</v>
      </c>
      <c r="C62" s="153"/>
      <c r="D62" s="153"/>
      <c r="E62" s="153"/>
      <c r="F62" s="153"/>
      <c r="G62" s="153"/>
      <c r="H62" s="86">
        <v>0.1</v>
      </c>
      <c r="I62" s="24">
        <v>0.1</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30</v>
      </c>
      <c r="B63" s="100" t="s">
        <v>131</v>
      </c>
      <c r="C63" s="100"/>
      <c r="D63" s="100"/>
      <c r="E63" s="100"/>
      <c r="F63" s="100"/>
      <c r="G63" s="100"/>
      <c r="H63" s="100"/>
      <c r="I63" s="28">
        <v>183.74</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4.5" customHeight="1" x14ac:dyDescent="0.35">
      <c r="A64" s="4" t="s">
        <v>33</v>
      </c>
      <c r="B64" s="100" t="s">
        <v>132</v>
      </c>
      <c r="C64" s="100"/>
      <c r="D64" s="100"/>
      <c r="E64" s="100"/>
      <c r="F64" s="100"/>
      <c r="G64" s="100"/>
      <c r="H64" s="100"/>
      <c r="I64" s="33">
        <v>12.7</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15.75" customHeight="1" x14ac:dyDescent="0.35">
      <c r="A65" s="4" t="s">
        <v>9</v>
      </c>
      <c r="B65" s="100" t="s">
        <v>133</v>
      </c>
      <c r="C65" s="100"/>
      <c r="D65" s="100"/>
      <c r="E65" s="100"/>
      <c r="F65" s="100"/>
      <c r="G65" s="100"/>
      <c r="H65" s="100"/>
      <c r="I65" s="33">
        <v>3.3</v>
      </c>
      <c r="J65" s="11"/>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75" customHeight="1" x14ac:dyDescent="0.35">
      <c r="A66" s="12"/>
      <c r="B66" s="148" t="s">
        <v>1</v>
      </c>
      <c r="C66" s="148"/>
      <c r="D66" s="148"/>
      <c r="E66" s="148"/>
      <c r="F66" s="148"/>
      <c r="G66" s="148"/>
      <c r="H66" s="148"/>
      <c r="I66" s="8">
        <f>(I54+H60-I62+I63+I64+I65)</f>
        <v>1464.1704000000002</v>
      </c>
      <c r="J66" s="11"/>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28" customHeight="1" x14ac:dyDescent="0.35">
      <c r="A67" s="163" t="s">
        <v>49</v>
      </c>
      <c r="B67" s="163"/>
      <c r="C67" s="163"/>
      <c r="D67" s="163"/>
      <c r="E67" s="163"/>
      <c r="F67" s="163"/>
      <c r="G67" s="163"/>
      <c r="H67" s="163"/>
      <c r="I67" s="163"/>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5" customHeight="1" x14ac:dyDescent="0.35">
      <c r="A68" s="159"/>
      <c r="B68" s="159"/>
      <c r="C68" s="159"/>
      <c r="D68" s="159"/>
      <c r="E68" s="159"/>
      <c r="F68" s="159"/>
      <c r="G68" s="159"/>
      <c r="H68" s="159"/>
      <c r="I68" s="159"/>
      <c r="J68" s="16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ht="16" customHeight="1" x14ac:dyDescent="0.35">
      <c r="A69" s="161"/>
      <c r="B69" s="161"/>
      <c r="C69" s="161"/>
      <c r="D69" s="161"/>
      <c r="E69" s="161"/>
      <c r="F69" s="161"/>
      <c r="G69" s="161"/>
      <c r="H69" s="161"/>
      <c r="I69" s="161"/>
      <c r="J69" s="162"/>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ht="18.5" customHeight="1" x14ac:dyDescent="0.35">
      <c r="A70" s="98" t="s">
        <v>83</v>
      </c>
      <c r="B70" s="98"/>
      <c r="C70" s="98"/>
      <c r="D70" s="98"/>
      <c r="E70" s="98"/>
      <c r="F70" s="98"/>
      <c r="G70" s="98"/>
      <c r="H70" s="98"/>
      <c r="I70" s="98"/>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3">
        <v>2</v>
      </c>
      <c r="B71" s="99" t="s">
        <v>50</v>
      </c>
      <c r="C71" s="99"/>
      <c r="D71" s="99"/>
      <c r="E71" s="99"/>
      <c r="F71" s="99"/>
      <c r="G71" s="99"/>
      <c r="H71" s="99"/>
      <c r="I71" s="3" t="s">
        <v>22</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20</v>
      </c>
      <c r="B72" s="100" t="s">
        <v>51</v>
      </c>
      <c r="C72" s="100"/>
      <c r="D72" s="100"/>
      <c r="E72" s="100"/>
      <c r="F72" s="100"/>
      <c r="G72" s="100"/>
      <c r="H72" s="100"/>
      <c r="I72" s="36">
        <f>I33</f>
        <v>1006.894593</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5" t="s">
        <v>24</v>
      </c>
      <c r="B73" s="100" t="s">
        <v>25</v>
      </c>
      <c r="C73" s="100"/>
      <c r="D73" s="100"/>
      <c r="E73" s="100"/>
      <c r="F73" s="100"/>
      <c r="G73" s="100"/>
      <c r="H73" s="100"/>
      <c r="I73" s="36">
        <f>I48</f>
        <v>2184.2288902240002</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x14ac:dyDescent="0.35">
      <c r="A74" s="5" t="s">
        <v>40</v>
      </c>
      <c r="B74" s="100" t="s">
        <v>41</v>
      </c>
      <c r="C74" s="100"/>
      <c r="D74" s="100"/>
      <c r="E74" s="100"/>
      <c r="F74" s="100"/>
      <c r="G74" s="100"/>
      <c r="H74" s="100"/>
      <c r="I74" s="36">
        <f>I66</f>
        <v>1464.1704000000002</v>
      </c>
      <c r="J74" s="11"/>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x14ac:dyDescent="0.35">
      <c r="A75" s="99" t="s">
        <v>1</v>
      </c>
      <c r="B75" s="99"/>
      <c r="C75" s="99"/>
      <c r="D75" s="99"/>
      <c r="E75" s="99"/>
      <c r="F75" s="99"/>
      <c r="G75" s="99"/>
      <c r="H75" s="99"/>
      <c r="I75" s="41">
        <f>SUM(I72+I73+I74)</f>
        <v>4655.2938832240006</v>
      </c>
      <c r="J75" s="11"/>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ht="15" customHeight="1" x14ac:dyDescent="0.35">
      <c r="A76" s="173"/>
      <c r="B76" s="173"/>
      <c r="C76" s="173"/>
      <c r="D76" s="173"/>
      <c r="E76" s="173"/>
      <c r="F76" s="173"/>
      <c r="G76" s="173"/>
      <c r="H76" s="173"/>
      <c r="I76" s="173"/>
      <c r="J76" s="173"/>
      <c r="K76" s="174"/>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c r="DH76" s="10"/>
      <c r="DI76" s="10"/>
      <c r="DJ76" s="10"/>
      <c r="DK76" s="10"/>
      <c r="DL76" s="10"/>
      <c r="DM76" s="10"/>
      <c r="DN76" s="10"/>
      <c r="DO76" s="10"/>
      <c r="DP76" s="10"/>
      <c r="DQ76" s="10"/>
      <c r="DR76" s="10"/>
      <c r="DS76" s="10"/>
      <c r="DT76" s="10"/>
      <c r="DU76" s="10"/>
      <c r="DV76" s="10"/>
      <c r="DW76" s="10"/>
      <c r="DX76" s="10"/>
      <c r="DY76" s="10"/>
      <c r="DZ76" s="10"/>
      <c r="EA76" s="10"/>
      <c r="EB76" s="10"/>
      <c r="EC76" s="10"/>
      <c r="ED76" s="10"/>
      <c r="EE76" s="10"/>
      <c r="EF76" s="10"/>
      <c r="EG76" s="10"/>
      <c r="EH76" s="10"/>
      <c r="EI76" s="10"/>
      <c r="EJ76" s="10"/>
      <c r="EK76" s="10"/>
      <c r="EL76" s="10"/>
      <c r="EM76" s="10"/>
      <c r="EN76" s="10"/>
      <c r="EO76" s="10"/>
      <c r="EP76" s="10"/>
      <c r="EQ76" s="10"/>
      <c r="ER76" s="10"/>
      <c r="ES76" s="10"/>
      <c r="ET76" s="10"/>
      <c r="EU76" s="10"/>
      <c r="EV76" s="10"/>
      <c r="EW76" s="10"/>
      <c r="EX76" s="10"/>
      <c r="EY76" s="10"/>
      <c r="EZ76" s="10"/>
      <c r="FA76" s="10"/>
      <c r="FB76" s="10"/>
      <c r="FC76" s="10"/>
      <c r="FD76" s="10"/>
      <c r="FE76" s="10"/>
      <c r="FF76" s="10"/>
      <c r="FG76" s="10"/>
      <c r="FH76" s="10"/>
      <c r="FI76" s="10"/>
      <c r="FJ76" s="10"/>
      <c r="FK76" s="10"/>
      <c r="FL76" s="10"/>
      <c r="FM76" s="10"/>
      <c r="FN76" s="10"/>
      <c r="FO76" s="10"/>
      <c r="FP76" s="10"/>
      <c r="FQ76" s="10"/>
      <c r="FR76" s="10"/>
      <c r="FS76" s="10"/>
      <c r="FT76" s="10"/>
      <c r="FU76" s="10"/>
      <c r="FV76" s="10"/>
      <c r="FW76" s="10"/>
      <c r="FX76" s="10"/>
      <c r="FY76" s="10"/>
      <c r="FZ76" s="10"/>
      <c r="GA76" s="10"/>
      <c r="GB76" s="10"/>
      <c r="GC76" s="10"/>
      <c r="GD76" s="10"/>
      <c r="GE76" s="10"/>
      <c r="GF76" s="10"/>
      <c r="GG76" s="10"/>
      <c r="GH76" s="10"/>
      <c r="GI76" s="10"/>
      <c r="GJ76" s="10"/>
      <c r="GK76" s="10"/>
      <c r="GL76" s="10"/>
      <c r="GM76" s="10"/>
      <c r="GN76" s="10"/>
      <c r="GO76" s="10"/>
      <c r="GP76" s="10"/>
      <c r="GQ76" s="10"/>
      <c r="GR76" s="10"/>
      <c r="GS76" s="10"/>
      <c r="GT76" s="10"/>
      <c r="GU76" s="10"/>
      <c r="GV76" s="10"/>
      <c r="GW76" s="10"/>
      <c r="GX76" s="10"/>
      <c r="GY76" s="10"/>
      <c r="GZ76" s="10"/>
      <c r="HA76" s="10"/>
      <c r="HB76" s="10"/>
      <c r="HC76" s="10"/>
      <c r="HD76" s="10"/>
      <c r="HE76" s="10"/>
      <c r="HF76" s="10"/>
      <c r="HG76" s="10"/>
      <c r="HH76" s="10"/>
      <c r="HI76" s="10"/>
      <c r="HJ76" s="10"/>
      <c r="HK76" s="10"/>
      <c r="HL76" s="10"/>
      <c r="HM76" s="10"/>
      <c r="HN76" s="10"/>
      <c r="HO76" s="10"/>
      <c r="HP76" s="10"/>
      <c r="HQ76" s="10"/>
      <c r="HR76" s="10"/>
      <c r="HS76" s="10"/>
      <c r="HT76" s="10"/>
      <c r="HU76" s="10"/>
      <c r="HV76" s="10"/>
      <c r="HW76" s="10"/>
      <c r="HX76" s="10"/>
      <c r="HY76" s="10"/>
      <c r="HZ76" s="10"/>
      <c r="IA76" s="10"/>
      <c r="IB76" s="10"/>
      <c r="IC76" s="10"/>
      <c r="ID76" s="10"/>
      <c r="IE76" s="10"/>
      <c r="IF76" s="10"/>
      <c r="IG76" s="10"/>
      <c r="IH76" s="10"/>
      <c r="II76" s="10"/>
      <c r="IJ76" s="10"/>
      <c r="IK76" s="10"/>
      <c r="IL76" s="10"/>
      <c r="IM76" s="10"/>
      <c r="IN76" s="10"/>
      <c r="IO76" s="10"/>
      <c r="IP76" s="10"/>
      <c r="IQ76" s="10"/>
      <c r="IR76" s="10"/>
      <c r="IS76" s="10"/>
      <c r="IT76" s="10"/>
      <c r="IU76" s="10"/>
      <c r="IV76" s="10"/>
    </row>
    <row r="77" spans="1:256" ht="16" customHeight="1" x14ac:dyDescent="0.35">
      <c r="A77" s="173"/>
      <c r="B77" s="173"/>
      <c r="C77" s="173"/>
      <c r="D77" s="173"/>
      <c r="E77" s="173"/>
      <c r="F77" s="173"/>
      <c r="G77" s="173"/>
      <c r="H77" s="173"/>
      <c r="I77" s="173"/>
      <c r="J77" s="173"/>
      <c r="K77" s="174"/>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s="13" customFormat="1" x14ac:dyDescent="0.35">
      <c r="A78" s="127" t="s">
        <v>52</v>
      </c>
      <c r="B78" s="127"/>
      <c r="C78" s="127"/>
      <c r="D78" s="127"/>
      <c r="E78" s="127"/>
      <c r="F78" s="127"/>
      <c r="G78" s="127"/>
      <c r="H78" s="127"/>
      <c r="I78" s="127"/>
      <c r="J78" s="127"/>
      <c r="K78" s="15"/>
    </row>
    <row r="79" spans="1:256" x14ac:dyDescent="0.35">
      <c r="A79" s="6">
        <v>3</v>
      </c>
      <c r="B79" s="148" t="s">
        <v>53</v>
      </c>
      <c r="C79" s="148"/>
      <c r="D79" s="148"/>
      <c r="E79" s="148"/>
      <c r="F79" s="148"/>
      <c r="G79" s="148"/>
      <c r="H79" s="148"/>
      <c r="I79" s="6" t="s">
        <v>90</v>
      </c>
      <c r="J79" s="6" t="s">
        <v>54</v>
      </c>
      <c r="K79" s="80"/>
      <c r="L79" s="49"/>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x14ac:dyDescent="0.35">
      <c r="A80" s="4" t="s">
        <v>15</v>
      </c>
      <c r="B80" s="100" t="s">
        <v>97</v>
      </c>
      <c r="C80" s="100"/>
      <c r="D80" s="100"/>
      <c r="E80" s="100"/>
      <c r="F80" s="100"/>
      <c r="G80" s="100"/>
      <c r="H80" s="100"/>
      <c r="I80" s="26">
        <f>(1/12*0.05*100%)</f>
        <v>4.1666666666666666E-3</v>
      </c>
      <c r="J80" s="34">
        <f>I24*I80</f>
        <v>20.535458333333334</v>
      </c>
      <c r="K80" s="81"/>
      <c r="L80" s="51"/>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c r="DF80" s="10"/>
      <c r="DG80" s="10"/>
      <c r="DH80" s="10"/>
      <c r="DI80" s="10"/>
      <c r="DJ80" s="10"/>
      <c r="DK80" s="10"/>
      <c r="DL80" s="10"/>
      <c r="DM80" s="10"/>
      <c r="DN80" s="10"/>
      <c r="DO80" s="10"/>
      <c r="DP80" s="10"/>
      <c r="DQ80" s="10"/>
      <c r="DR80" s="10"/>
      <c r="DS80" s="10"/>
      <c r="DT80" s="10"/>
      <c r="DU80" s="10"/>
      <c r="DV80" s="10"/>
      <c r="DW80" s="10"/>
      <c r="DX80" s="10"/>
      <c r="DY80" s="10"/>
      <c r="DZ80" s="10"/>
      <c r="EA80" s="10"/>
      <c r="EB80" s="10"/>
      <c r="EC80" s="10"/>
      <c r="ED80" s="10"/>
      <c r="EE80" s="10"/>
      <c r="EF80" s="10"/>
      <c r="EG80" s="10"/>
      <c r="EH80" s="10"/>
      <c r="EI80" s="10"/>
      <c r="EJ80" s="10"/>
      <c r="EK80" s="10"/>
      <c r="EL80" s="10"/>
      <c r="EM80" s="10"/>
      <c r="EN80" s="10"/>
      <c r="EO80" s="10"/>
      <c r="EP80" s="10"/>
      <c r="EQ80" s="10"/>
      <c r="ER80" s="10"/>
      <c r="ES80" s="10"/>
      <c r="ET80" s="10"/>
      <c r="EU80" s="10"/>
      <c r="EV80" s="10"/>
      <c r="EW80" s="10"/>
      <c r="EX80" s="10"/>
      <c r="EY80" s="10"/>
      <c r="EZ80" s="10"/>
      <c r="FA80" s="10"/>
      <c r="FB80" s="10"/>
      <c r="FC80" s="10"/>
      <c r="FD80" s="10"/>
      <c r="FE80" s="10"/>
      <c r="FF80" s="10"/>
      <c r="FG80" s="10"/>
      <c r="FH80" s="10"/>
      <c r="FI80" s="10"/>
      <c r="FJ80" s="10"/>
      <c r="FK80" s="10"/>
      <c r="FL80" s="10"/>
      <c r="FM80" s="10"/>
      <c r="FN80" s="10"/>
      <c r="FO80" s="10"/>
      <c r="FP80" s="10"/>
      <c r="FQ80" s="10"/>
      <c r="FR80" s="10"/>
      <c r="FS80" s="10"/>
      <c r="FT80" s="10"/>
      <c r="FU80" s="10"/>
      <c r="FV80" s="10"/>
      <c r="FW80" s="10"/>
      <c r="FX80" s="10"/>
      <c r="FY80" s="10"/>
      <c r="FZ80" s="10"/>
      <c r="GA80" s="10"/>
      <c r="GB80" s="10"/>
      <c r="GC80" s="10"/>
      <c r="GD80" s="10"/>
      <c r="GE80" s="10"/>
      <c r="GF80" s="10"/>
      <c r="GG80" s="10"/>
      <c r="GH80" s="10"/>
      <c r="GI80" s="10"/>
      <c r="GJ80" s="10"/>
      <c r="GK80" s="10"/>
      <c r="GL80" s="10"/>
      <c r="GM80" s="10"/>
      <c r="GN80" s="10"/>
      <c r="GO80" s="10"/>
      <c r="GP80" s="10"/>
      <c r="GQ80" s="10"/>
      <c r="GR80" s="10"/>
      <c r="GS80" s="10"/>
      <c r="GT80" s="10"/>
      <c r="GU80" s="10"/>
      <c r="GV80" s="10"/>
      <c r="GW80" s="10"/>
      <c r="GX80" s="10"/>
      <c r="GY80" s="10"/>
      <c r="GZ80" s="10"/>
      <c r="HA80" s="10"/>
      <c r="HB80" s="10"/>
      <c r="HC80" s="10"/>
      <c r="HD80" s="10"/>
      <c r="HE80" s="10"/>
      <c r="HF80" s="10"/>
      <c r="HG80" s="10"/>
      <c r="HH80" s="10"/>
      <c r="HI80" s="10"/>
      <c r="HJ80" s="10"/>
      <c r="HK80" s="10"/>
      <c r="HL80" s="10"/>
      <c r="HM80" s="10"/>
      <c r="HN80" s="10"/>
      <c r="HO80" s="10"/>
      <c r="HP80" s="10"/>
      <c r="HQ80" s="10"/>
      <c r="HR80" s="10"/>
      <c r="HS80" s="10"/>
      <c r="HT80" s="10"/>
      <c r="HU80" s="10"/>
      <c r="HV80" s="10"/>
      <c r="HW80" s="10"/>
      <c r="HX80" s="10"/>
      <c r="HY80" s="10"/>
      <c r="HZ80" s="10"/>
      <c r="IA80" s="10"/>
      <c r="IB80" s="10"/>
      <c r="IC80" s="10"/>
      <c r="ID80" s="10"/>
      <c r="IE80" s="10"/>
      <c r="IF80" s="10"/>
      <c r="IG80" s="10"/>
      <c r="IH80" s="10"/>
      <c r="II80" s="10"/>
      <c r="IJ80" s="10"/>
      <c r="IK80" s="10"/>
      <c r="IL80" s="10"/>
      <c r="IM80" s="10"/>
      <c r="IN80" s="10"/>
      <c r="IO80" s="10"/>
      <c r="IP80" s="10"/>
      <c r="IQ80" s="10"/>
      <c r="IR80" s="10"/>
      <c r="IS80" s="10"/>
      <c r="IT80" s="10"/>
      <c r="IU80" s="10"/>
      <c r="IV80" s="10"/>
    </row>
    <row r="81" spans="1:256" x14ac:dyDescent="0.35">
      <c r="A81" s="4" t="s">
        <v>16</v>
      </c>
      <c r="B81" s="166" t="s">
        <v>87</v>
      </c>
      <c r="C81" s="167"/>
      <c r="D81" s="167"/>
      <c r="E81" s="167"/>
      <c r="F81" s="167"/>
      <c r="G81" s="167"/>
      <c r="H81" s="168"/>
      <c r="I81" s="52">
        <f>(8%*0.42%)</f>
        <v>3.3599999999999998E-4</v>
      </c>
      <c r="J81" s="34">
        <f>I24*I81</f>
        <v>1.6559793599999999</v>
      </c>
      <c r="K81" s="82"/>
      <c r="L81" s="49"/>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s="54" customFormat="1" ht="28" customHeight="1" x14ac:dyDescent="0.3">
      <c r="A82" s="66" t="s">
        <v>30</v>
      </c>
      <c r="B82" s="164" t="s">
        <v>88</v>
      </c>
      <c r="C82" s="164"/>
      <c r="D82" s="164"/>
      <c r="E82" s="164"/>
      <c r="F82" s="164"/>
      <c r="G82" s="164"/>
      <c r="H82" s="164"/>
      <c r="I82" s="55">
        <f>(((1+2/12+(1/3*1/12))*(0.08*0.4*0.9*100%)))</f>
        <v>3.44E-2</v>
      </c>
      <c r="J82" s="34">
        <f>I24*I82</f>
        <v>169.54074400000002</v>
      </c>
      <c r="K82" s="83"/>
      <c r="L82" s="57"/>
    </row>
    <row r="83" spans="1:256" ht="31.75" customHeight="1" x14ac:dyDescent="0.35">
      <c r="A83" s="4" t="s">
        <v>33</v>
      </c>
      <c r="B83" s="100" t="s">
        <v>91</v>
      </c>
      <c r="C83" s="100"/>
      <c r="D83" s="100"/>
      <c r="E83" s="100"/>
      <c r="F83" s="100"/>
      <c r="G83" s="100"/>
      <c r="H83" s="100"/>
      <c r="I83" s="59">
        <f>(7/30)/12*100%</f>
        <v>1.9444444444444445E-2</v>
      </c>
      <c r="J83" s="34">
        <f>I24*I83</f>
        <v>95.832138888888892</v>
      </c>
      <c r="K83" s="47"/>
      <c r="L83" s="4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4" t="s">
        <v>9</v>
      </c>
      <c r="B84" s="165" t="s">
        <v>89</v>
      </c>
      <c r="C84" s="165"/>
      <c r="D84" s="165"/>
      <c r="E84" s="165"/>
      <c r="F84" s="165"/>
      <c r="G84" s="165"/>
      <c r="H84" s="165"/>
      <c r="I84" s="23">
        <f>36.8%*1.94%</f>
        <v>7.1392000000000001E-3</v>
      </c>
      <c r="J84" s="34">
        <f>I24*I84</f>
        <v>35.185618592000004</v>
      </c>
      <c r="K84" s="47"/>
      <c r="L84" s="6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30.5" customHeight="1" x14ac:dyDescent="0.35">
      <c r="A85" s="4" t="s">
        <v>36</v>
      </c>
      <c r="B85" s="166" t="s">
        <v>98</v>
      </c>
      <c r="C85" s="167"/>
      <c r="D85" s="167"/>
      <c r="E85" s="167"/>
      <c r="F85" s="167"/>
      <c r="G85" s="167"/>
      <c r="H85" s="168"/>
      <c r="I85" s="58">
        <f>0.08*0.0194*0.4*100%</f>
        <v>6.2080000000000002E-4</v>
      </c>
      <c r="J85" s="34">
        <f>I24*I85</f>
        <v>3.0596190080000003</v>
      </c>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75" customHeight="1" x14ac:dyDescent="0.35">
      <c r="A86" s="65"/>
      <c r="B86" s="134" t="s">
        <v>101</v>
      </c>
      <c r="C86" s="135"/>
      <c r="D86" s="135"/>
      <c r="E86" s="135"/>
      <c r="F86" s="135"/>
      <c r="G86" s="135"/>
      <c r="H86" s="136"/>
      <c r="I86" s="56">
        <f>SUM(I80:I85)</f>
        <v>6.6107111111111116E-2</v>
      </c>
      <c r="J86" s="35">
        <f>SUM(J80:J85)</f>
        <v>325.8095581822223</v>
      </c>
      <c r="K86" s="47"/>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6" customHeight="1" x14ac:dyDescent="0.35">
      <c r="A87" s="169"/>
      <c r="B87" s="169"/>
      <c r="C87" s="169"/>
      <c r="D87" s="169"/>
      <c r="E87" s="169"/>
      <c r="F87" s="169"/>
      <c r="G87" s="169"/>
      <c r="H87" s="169"/>
      <c r="I87" s="169"/>
      <c r="J87" s="17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ht="15" customHeight="1" x14ac:dyDescent="0.35">
      <c r="A88" s="171"/>
      <c r="B88" s="171"/>
      <c r="C88" s="171"/>
      <c r="D88" s="171"/>
      <c r="E88" s="171"/>
      <c r="F88" s="171"/>
      <c r="G88" s="171"/>
      <c r="H88" s="171"/>
      <c r="I88" s="171"/>
      <c r="J88" s="172"/>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c r="DH88" s="10"/>
      <c r="DI88" s="10"/>
      <c r="DJ88" s="10"/>
      <c r="DK88" s="10"/>
      <c r="DL88" s="10"/>
      <c r="DM88" s="10"/>
      <c r="DN88" s="10"/>
      <c r="DO88" s="10"/>
      <c r="DP88" s="10"/>
      <c r="DQ88" s="10"/>
      <c r="DR88" s="10"/>
      <c r="DS88" s="10"/>
      <c r="DT88" s="10"/>
      <c r="DU88" s="10"/>
      <c r="DV88" s="10"/>
      <c r="DW88" s="10"/>
      <c r="DX88" s="10"/>
      <c r="DY88" s="10"/>
      <c r="DZ88" s="10"/>
      <c r="EA88" s="10"/>
      <c r="EB88" s="10"/>
      <c r="EC88" s="10"/>
      <c r="ED88" s="10"/>
      <c r="EE88" s="10"/>
      <c r="EF88" s="10"/>
      <c r="EG88" s="10"/>
      <c r="EH88" s="10"/>
      <c r="EI88" s="10"/>
      <c r="EJ88" s="10"/>
      <c r="EK88" s="10"/>
      <c r="EL88" s="10"/>
      <c r="EM88" s="10"/>
      <c r="EN88" s="10"/>
      <c r="EO88" s="10"/>
      <c r="EP88" s="10"/>
      <c r="EQ88" s="10"/>
      <c r="ER88" s="10"/>
      <c r="ES88" s="10"/>
      <c r="ET88" s="10"/>
      <c r="EU88" s="10"/>
      <c r="EV88" s="10"/>
      <c r="EW88" s="10"/>
      <c r="EX88" s="10"/>
      <c r="EY88" s="10"/>
      <c r="EZ88" s="10"/>
      <c r="FA88" s="10"/>
      <c r="FB88" s="10"/>
      <c r="FC88" s="10"/>
      <c r="FD88" s="10"/>
      <c r="FE88" s="10"/>
      <c r="FF88" s="10"/>
      <c r="FG88" s="10"/>
      <c r="FH88" s="10"/>
      <c r="FI88" s="10"/>
      <c r="FJ88" s="10"/>
      <c r="FK88" s="10"/>
      <c r="FL88" s="10"/>
      <c r="FM88" s="10"/>
      <c r="FN88" s="10"/>
      <c r="FO88" s="10"/>
      <c r="FP88" s="10"/>
      <c r="FQ88" s="10"/>
      <c r="FR88" s="10"/>
      <c r="FS88" s="10"/>
      <c r="FT88" s="10"/>
      <c r="FU88" s="10"/>
      <c r="FV88" s="10"/>
      <c r="FW88" s="10"/>
      <c r="FX88" s="10"/>
      <c r="FY88" s="10"/>
      <c r="FZ88" s="10"/>
      <c r="GA88" s="10"/>
      <c r="GB88" s="10"/>
      <c r="GC88" s="10"/>
      <c r="GD88" s="10"/>
      <c r="GE88" s="10"/>
      <c r="GF88" s="10"/>
      <c r="GG88" s="10"/>
      <c r="GH88" s="10"/>
      <c r="GI88" s="10"/>
      <c r="GJ88" s="10"/>
      <c r="GK88" s="10"/>
      <c r="GL88" s="10"/>
      <c r="GM88" s="10"/>
      <c r="GN88" s="10"/>
      <c r="GO88" s="10"/>
      <c r="GP88" s="10"/>
      <c r="GQ88" s="10"/>
      <c r="GR88" s="10"/>
      <c r="GS88" s="10"/>
      <c r="GT88" s="10"/>
      <c r="GU88" s="10"/>
      <c r="GV88" s="10"/>
      <c r="GW88" s="10"/>
      <c r="GX88" s="10"/>
      <c r="GY88" s="10"/>
      <c r="GZ88" s="10"/>
      <c r="HA88" s="10"/>
      <c r="HB88" s="10"/>
      <c r="HC88" s="10"/>
      <c r="HD88" s="10"/>
      <c r="HE88" s="10"/>
      <c r="HF88" s="10"/>
      <c r="HG88" s="10"/>
      <c r="HH88" s="10"/>
      <c r="HI88" s="10"/>
      <c r="HJ88" s="10"/>
      <c r="HK88" s="10"/>
      <c r="HL88" s="10"/>
      <c r="HM88" s="10"/>
      <c r="HN88" s="10"/>
      <c r="HO88" s="10"/>
      <c r="HP88" s="10"/>
      <c r="HQ88" s="10"/>
      <c r="HR88" s="10"/>
      <c r="HS88" s="10"/>
      <c r="HT88" s="10"/>
      <c r="HU88" s="10"/>
      <c r="HV88" s="10"/>
      <c r="HW88" s="10"/>
      <c r="HX88" s="10"/>
      <c r="HY88" s="10"/>
      <c r="HZ88" s="10"/>
      <c r="IA88" s="10"/>
      <c r="IB88" s="10"/>
      <c r="IC88" s="10"/>
      <c r="ID88" s="10"/>
      <c r="IE88" s="10"/>
      <c r="IF88" s="10"/>
      <c r="IG88" s="10"/>
      <c r="IH88" s="10"/>
      <c r="II88" s="10"/>
      <c r="IJ88" s="10"/>
      <c r="IK88" s="10"/>
      <c r="IL88" s="10"/>
      <c r="IM88" s="10"/>
      <c r="IN88" s="10"/>
      <c r="IO88" s="10"/>
      <c r="IP88" s="10"/>
      <c r="IQ88" s="10"/>
      <c r="IR88" s="10"/>
      <c r="IS88" s="10"/>
      <c r="IT88" s="10"/>
      <c r="IU88" s="10"/>
      <c r="IV88" s="10"/>
    </row>
    <row r="89" spans="1:256" ht="18.5" customHeight="1" x14ac:dyDescent="0.35">
      <c r="A89" s="98" t="s">
        <v>55</v>
      </c>
      <c r="B89" s="98"/>
      <c r="C89" s="98"/>
      <c r="D89" s="98"/>
      <c r="E89" s="98"/>
      <c r="F89" s="98"/>
      <c r="G89" s="98"/>
      <c r="H89" s="98"/>
      <c r="I89" s="98"/>
      <c r="J89" s="98"/>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s="48" customFormat="1" ht="19" customHeight="1" x14ac:dyDescent="0.35">
      <c r="A90" s="98" t="s">
        <v>56</v>
      </c>
      <c r="B90" s="98"/>
      <c r="C90" s="98"/>
      <c r="D90" s="98"/>
      <c r="E90" s="98"/>
      <c r="F90" s="98"/>
      <c r="G90" s="98"/>
      <c r="H90" s="98"/>
      <c r="I90" s="98"/>
      <c r="J90" s="98"/>
      <c r="K90" s="84"/>
    </row>
    <row r="91" spans="1:256" ht="15.75" customHeight="1" x14ac:dyDescent="0.35">
      <c r="A91" s="7" t="s">
        <v>57</v>
      </c>
      <c r="B91" s="148" t="s">
        <v>58</v>
      </c>
      <c r="C91" s="148"/>
      <c r="D91" s="148"/>
      <c r="E91" s="148"/>
      <c r="F91" s="148"/>
      <c r="G91" s="148"/>
      <c r="H91" s="148"/>
      <c r="I91" s="6" t="s">
        <v>92</v>
      </c>
      <c r="J91" s="7" t="s">
        <v>22</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6.5" customHeight="1" x14ac:dyDescent="0.35">
      <c r="A92" s="4" t="s">
        <v>15</v>
      </c>
      <c r="B92" s="142" t="s">
        <v>96</v>
      </c>
      <c r="C92" s="142"/>
      <c r="D92" s="142"/>
      <c r="E92" s="142"/>
      <c r="F92" s="142"/>
      <c r="G92" s="142"/>
      <c r="H92" s="142"/>
      <c r="I92" s="59">
        <f>1/12</f>
        <v>8.3333333333333329E-2</v>
      </c>
      <c r="J92" s="34">
        <f>I24*I92</f>
        <v>410.70916666666665</v>
      </c>
      <c r="K92" s="47"/>
      <c r="L92" s="10"/>
      <c r="M92" s="10"/>
      <c r="N92" s="46"/>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ht="15.75" customHeight="1" x14ac:dyDescent="0.35">
      <c r="A93" s="4" t="s">
        <v>16</v>
      </c>
      <c r="B93" s="100" t="s">
        <v>95</v>
      </c>
      <c r="C93" s="100"/>
      <c r="D93" s="100"/>
      <c r="E93" s="100"/>
      <c r="F93" s="100"/>
      <c r="G93" s="100"/>
      <c r="H93" s="100"/>
      <c r="I93" s="59">
        <f>(5/30/12)*100%</f>
        <v>1.3888888888888888E-2</v>
      </c>
      <c r="J93" s="34">
        <f>I24*I93</f>
        <v>68.451527777777784</v>
      </c>
      <c r="K93" s="11"/>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18.5" customHeight="1" x14ac:dyDescent="0.35">
      <c r="A94" s="4" t="s">
        <v>30</v>
      </c>
      <c r="B94" s="100" t="s">
        <v>94</v>
      </c>
      <c r="C94" s="100"/>
      <c r="D94" s="100"/>
      <c r="E94" s="100"/>
      <c r="F94" s="100"/>
      <c r="G94" s="100"/>
      <c r="H94" s="100"/>
      <c r="I94" s="59">
        <f>(5/30/12)*0.015*100%</f>
        <v>2.0833333333333332E-4</v>
      </c>
      <c r="J94" s="34">
        <f>I24*I94</f>
        <v>1.0267729166666666</v>
      </c>
      <c r="K94" s="11"/>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4" t="s">
        <v>33</v>
      </c>
      <c r="B95" s="100" t="s">
        <v>100</v>
      </c>
      <c r="C95" s="100"/>
      <c r="D95" s="100"/>
      <c r="E95" s="100"/>
      <c r="F95" s="100"/>
      <c r="G95" s="100"/>
      <c r="H95" s="100"/>
      <c r="I95" s="62">
        <f>(1/12)*0.0178*100%/2</f>
        <v>7.4166666666666662E-4</v>
      </c>
      <c r="J95" s="34">
        <f>I24*I95</f>
        <v>3.6553115833333334</v>
      </c>
      <c r="K95" s="11"/>
      <c r="L95" s="10"/>
      <c r="M95" s="10"/>
      <c r="N95" s="10"/>
      <c r="O95" s="61"/>
      <c r="P95" s="53"/>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31" customHeight="1" x14ac:dyDescent="0.35">
      <c r="A96" s="4" t="s">
        <v>9</v>
      </c>
      <c r="B96" s="100" t="s">
        <v>99</v>
      </c>
      <c r="C96" s="100"/>
      <c r="D96" s="100"/>
      <c r="E96" s="100"/>
      <c r="F96" s="100"/>
      <c r="G96" s="100"/>
      <c r="H96" s="100"/>
      <c r="I96" s="62">
        <f>11.11%*5.28%*50%</f>
        <v>2.9330399999999996E-3</v>
      </c>
      <c r="J96" s="34">
        <f>I24*I96</f>
        <v>14.455516970399998</v>
      </c>
      <c r="K96" s="11"/>
      <c r="L96" s="64"/>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x14ac:dyDescent="0.35">
      <c r="A97" s="1" t="s">
        <v>36</v>
      </c>
      <c r="B97" s="100" t="s">
        <v>93</v>
      </c>
      <c r="C97" s="100"/>
      <c r="D97" s="100"/>
      <c r="E97" s="100"/>
      <c r="F97" s="100"/>
      <c r="G97" s="100"/>
      <c r="H97" s="100"/>
      <c r="I97" s="59">
        <f>(1/30/12)*100%</f>
        <v>2.7777777777777779E-3</v>
      </c>
      <c r="J97" s="34">
        <f>I24*I97</f>
        <v>13.690305555555558</v>
      </c>
      <c r="K97" s="11"/>
      <c r="L97" s="53"/>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5.75" customHeight="1" x14ac:dyDescent="0.35">
      <c r="A98" s="65"/>
      <c r="B98" s="134" t="s">
        <v>101</v>
      </c>
      <c r="C98" s="135"/>
      <c r="D98" s="135"/>
      <c r="E98" s="135"/>
      <c r="F98" s="135"/>
      <c r="G98" s="135"/>
      <c r="H98" s="136"/>
      <c r="I98" s="63">
        <f>SUM(I92:I97)</f>
        <v>0.10388304</v>
      </c>
      <c r="J98" s="43">
        <f>SUM(J92:J97)</f>
        <v>511.98860147039994</v>
      </c>
      <c r="K98" s="11"/>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ht="15" customHeight="1" x14ac:dyDescent="0.35">
      <c r="A99" s="175"/>
      <c r="B99" s="175"/>
      <c r="C99" s="175"/>
      <c r="D99" s="175"/>
      <c r="E99" s="175"/>
      <c r="F99" s="175"/>
      <c r="G99" s="175"/>
      <c r="H99" s="175"/>
      <c r="I99" s="175"/>
      <c r="J99" s="175"/>
      <c r="K99" s="176"/>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ht="19" customHeight="1" x14ac:dyDescent="0.35">
      <c r="A100" s="175"/>
      <c r="B100" s="175"/>
      <c r="C100" s="175"/>
      <c r="D100" s="175"/>
      <c r="E100" s="175"/>
      <c r="F100" s="175"/>
      <c r="G100" s="175"/>
      <c r="H100" s="175"/>
      <c r="I100" s="175"/>
      <c r="J100" s="175"/>
      <c r="K100" s="176"/>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x14ac:dyDescent="0.35">
      <c r="A101" s="98" t="s">
        <v>61</v>
      </c>
      <c r="B101" s="98"/>
      <c r="C101" s="98"/>
      <c r="D101" s="98"/>
      <c r="E101" s="98"/>
      <c r="F101" s="98"/>
      <c r="G101" s="98"/>
      <c r="H101" s="98"/>
      <c r="I101" s="98"/>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x14ac:dyDescent="0.35">
      <c r="A102" s="3">
        <v>4</v>
      </c>
      <c r="B102" s="148" t="s">
        <v>62</v>
      </c>
      <c r="C102" s="148"/>
      <c r="D102" s="148"/>
      <c r="E102" s="148"/>
      <c r="F102" s="148"/>
      <c r="G102" s="148"/>
      <c r="H102" s="148"/>
      <c r="I102" s="8" t="s">
        <v>22</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ht="19.899999999999999" customHeight="1" x14ac:dyDescent="0.35">
      <c r="A103" s="5" t="s">
        <v>57</v>
      </c>
      <c r="B103" s="165" t="s">
        <v>58</v>
      </c>
      <c r="C103" s="165"/>
      <c r="D103" s="165"/>
      <c r="E103" s="165"/>
      <c r="F103" s="165"/>
      <c r="G103" s="165"/>
      <c r="H103" s="165"/>
      <c r="I103" s="34">
        <f>J98</f>
        <v>511.98860147039994</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9.899999999999999" customHeight="1" x14ac:dyDescent="0.35">
      <c r="A104" s="5" t="s">
        <v>59</v>
      </c>
      <c r="B104" s="165" t="s">
        <v>60</v>
      </c>
      <c r="C104" s="165"/>
      <c r="D104" s="165"/>
      <c r="E104" s="165"/>
      <c r="F104" s="165"/>
      <c r="G104" s="165"/>
      <c r="H104" s="165"/>
      <c r="I104" s="34">
        <v>0</v>
      </c>
      <c r="J104" s="11"/>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x14ac:dyDescent="0.35">
      <c r="A105" s="99" t="s">
        <v>1</v>
      </c>
      <c r="B105" s="99"/>
      <c r="C105" s="99"/>
      <c r="D105" s="99"/>
      <c r="E105" s="99"/>
      <c r="F105" s="99"/>
      <c r="G105" s="99"/>
      <c r="H105" s="99"/>
      <c r="I105" s="35">
        <f>SUM(I103+I104)</f>
        <v>511.98860147039994</v>
      </c>
      <c r="J105" s="11"/>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ht="17.5" customHeight="1" x14ac:dyDescent="0.35">
      <c r="A106" s="177"/>
      <c r="B106" s="177"/>
      <c r="C106" s="177"/>
      <c r="D106" s="177"/>
      <c r="E106" s="177"/>
      <c r="F106" s="177"/>
      <c r="G106" s="177"/>
      <c r="H106" s="177"/>
      <c r="I106" s="177"/>
      <c r="J106" s="178"/>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ht="15" customHeight="1" x14ac:dyDescent="0.35">
      <c r="A107" s="177"/>
      <c r="B107" s="177"/>
      <c r="C107" s="177"/>
      <c r="D107" s="177"/>
      <c r="E107" s="177"/>
      <c r="F107" s="177"/>
      <c r="G107" s="177"/>
      <c r="H107" s="177"/>
      <c r="I107" s="177"/>
      <c r="J107" s="178"/>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x14ac:dyDescent="0.35">
      <c r="A108" s="98" t="s">
        <v>63</v>
      </c>
      <c r="B108" s="98"/>
      <c r="C108" s="98"/>
      <c r="D108" s="98"/>
      <c r="E108" s="98"/>
      <c r="F108" s="98"/>
      <c r="G108" s="98"/>
      <c r="H108" s="98"/>
      <c r="I108" s="98"/>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x14ac:dyDescent="0.35">
      <c r="A109" s="6">
        <v>5</v>
      </c>
      <c r="B109" s="99" t="s">
        <v>64</v>
      </c>
      <c r="C109" s="99"/>
      <c r="D109" s="99"/>
      <c r="E109" s="99"/>
      <c r="F109" s="99"/>
      <c r="G109" s="99"/>
      <c r="H109" s="99"/>
      <c r="I109" s="6" t="s">
        <v>22</v>
      </c>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7.25" customHeight="1" x14ac:dyDescent="0.35">
      <c r="A110" s="4" t="s">
        <v>15</v>
      </c>
      <c r="B110" s="100" t="s">
        <v>134</v>
      </c>
      <c r="C110" s="100"/>
      <c r="D110" s="100"/>
      <c r="E110" s="100"/>
      <c r="F110" s="100"/>
      <c r="G110" s="100"/>
      <c r="H110" s="100"/>
      <c r="I110" s="44">
        <f>'UNIFORME MOTORISTA'!D7</f>
        <v>115.96833333333332</v>
      </c>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16</v>
      </c>
      <c r="B111" s="100" t="s">
        <v>66</v>
      </c>
      <c r="C111" s="100"/>
      <c r="D111" s="100"/>
      <c r="E111" s="100"/>
      <c r="F111" s="100"/>
      <c r="G111" s="100"/>
      <c r="H111" s="100"/>
      <c r="I111" s="36"/>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4" t="s">
        <v>30</v>
      </c>
      <c r="B112" s="165" t="s">
        <v>67</v>
      </c>
      <c r="C112" s="165"/>
      <c r="D112" s="165"/>
      <c r="E112" s="165"/>
      <c r="F112" s="165"/>
      <c r="G112" s="165"/>
      <c r="H112" s="165"/>
      <c r="I112" s="36"/>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5.75" customHeight="1" x14ac:dyDescent="0.35">
      <c r="A113" s="4" t="s">
        <v>33</v>
      </c>
      <c r="B113" s="100" t="s">
        <v>68</v>
      </c>
      <c r="C113" s="100"/>
      <c r="D113" s="100"/>
      <c r="E113" s="100"/>
      <c r="F113" s="100"/>
      <c r="G113" s="100"/>
      <c r="H113" s="100"/>
      <c r="I113" s="36" t="s">
        <v>69</v>
      </c>
      <c r="J113" s="11"/>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75" customHeight="1" x14ac:dyDescent="0.35">
      <c r="A114" s="134" t="s">
        <v>1</v>
      </c>
      <c r="B114" s="135"/>
      <c r="C114" s="135"/>
      <c r="D114" s="135"/>
      <c r="E114" s="135"/>
      <c r="F114" s="135"/>
      <c r="G114" s="135"/>
      <c r="H114" s="136"/>
      <c r="I114" s="41">
        <f>SUM(I110:I113)</f>
        <v>115.96833333333332</v>
      </c>
      <c r="J114" s="11"/>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c r="AU114" s="10"/>
      <c r="AV114" s="10"/>
      <c r="AW114" s="10"/>
      <c r="AX114" s="10"/>
      <c r="AY114" s="10"/>
      <c r="AZ114" s="10"/>
      <c r="BA114" s="10"/>
      <c r="BB114" s="10"/>
      <c r="BC114" s="10"/>
      <c r="BD114" s="10"/>
      <c r="BE114" s="10"/>
      <c r="BF114" s="10"/>
      <c r="BG114" s="10"/>
      <c r="BH114" s="10"/>
      <c r="BI114" s="10"/>
      <c r="BJ114" s="10"/>
      <c r="BK114" s="10"/>
      <c r="BL114" s="10"/>
      <c r="BM114" s="10"/>
      <c r="BN114" s="10"/>
      <c r="BO114" s="10"/>
      <c r="BP114" s="10"/>
      <c r="BQ114" s="10"/>
      <c r="BR114" s="10"/>
      <c r="BS114" s="10"/>
      <c r="BT114" s="10"/>
      <c r="BU114" s="10"/>
      <c r="BV114" s="10"/>
      <c r="BW114" s="10"/>
      <c r="BX114" s="10"/>
      <c r="BY114" s="10"/>
      <c r="BZ114" s="10"/>
      <c r="CA114" s="10"/>
      <c r="CB114" s="10"/>
      <c r="CC114" s="10"/>
      <c r="CD114" s="10"/>
      <c r="CE114" s="10"/>
      <c r="CF114" s="10"/>
      <c r="CG114" s="10"/>
      <c r="CH114" s="10"/>
      <c r="CI114" s="10"/>
      <c r="CJ114" s="10"/>
      <c r="CK114" s="10"/>
      <c r="CL114" s="10"/>
      <c r="CM114" s="10"/>
      <c r="CN114" s="10"/>
      <c r="CO114" s="10"/>
      <c r="CP114" s="10"/>
      <c r="CQ114" s="10"/>
      <c r="CR114" s="10"/>
      <c r="CS114" s="10"/>
      <c r="CT114" s="10"/>
      <c r="CU114" s="10"/>
      <c r="CV114" s="10"/>
      <c r="CW114" s="10"/>
      <c r="CX114" s="10"/>
      <c r="CY114" s="10"/>
      <c r="CZ114" s="10"/>
      <c r="DA114" s="10"/>
      <c r="DB114" s="10"/>
      <c r="DC114" s="10"/>
      <c r="DD114" s="10"/>
      <c r="DE114" s="10"/>
      <c r="DF114" s="10"/>
      <c r="DG114" s="10"/>
      <c r="DH114" s="10"/>
      <c r="DI114" s="10"/>
      <c r="DJ114" s="10"/>
      <c r="DK114" s="10"/>
      <c r="DL114" s="10"/>
      <c r="DM114" s="10"/>
      <c r="DN114" s="10"/>
      <c r="DO114" s="10"/>
      <c r="DP114" s="10"/>
      <c r="DQ114" s="10"/>
      <c r="DR114" s="10"/>
      <c r="DS114" s="10"/>
      <c r="DT114" s="10"/>
      <c r="DU114" s="10"/>
      <c r="DV114" s="10"/>
      <c r="DW114" s="10"/>
      <c r="DX114" s="10"/>
      <c r="DY114" s="10"/>
      <c r="DZ114" s="10"/>
      <c r="EA114" s="10"/>
      <c r="EB114" s="10"/>
      <c r="EC114" s="10"/>
      <c r="ED114" s="10"/>
      <c r="EE114" s="10"/>
      <c r="EF114" s="10"/>
      <c r="EG114" s="10"/>
      <c r="EH114" s="10"/>
      <c r="EI114" s="10"/>
      <c r="EJ114" s="10"/>
      <c r="EK114" s="10"/>
      <c r="EL114" s="10"/>
      <c r="EM114" s="10"/>
      <c r="EN114" s="10"/>
      <c r="EO114" s="10"/>
      <c r="EP114" s="10"/>
      <c r="EQ114" s="10"/>
      <c r="ER114" s="10"/>
      <c r="ES114" s="10"/>
      <c r="ET114" s="10"/>
      <c r="EU114" s="10"/>
      <c r="EV114" s="10"/>
      <c r="EW114" s="10"/>
      <c r="EX114" s="10"/>
      <c r="EY114" s="10"/>
      <c r="EZ114" s="10"/>
      <c r="FA114" s="10"/>
      <c r="FB114" s="10"/>
      <c r="FC114" s="10"/>
      <c r="FD114" s="10"/>
      <c r="FE114" s="10"/>
      <c r="FF114" s="10"/>
      <c r="FG114" s="10"/>
      <c r="FH114" s="10"/>
      <c r="FI114" s="10"/>
      <c r="FJ114" s="10"/>
      <c r="FK114" s="10"/>
      <c r="FL114" s="10"/>
      <c r="FM114" s="10"/>
      <c r="FN114" s="10"/>
      <c r="FO114" s="10"/>
      <c r="FP114" s="10"/>
      <c r="FQ114" s="10"/>
      <c r="FR114" s="10"/>
      <c r="FS114" s="10"/>
      <c r="FT114" s="10"/>
      <c r="FU114" s="10"/>
      <c r="FV114" s="10"/>
      <c r="FW114" s="10"/>
      <c r="FX114" s="10"/>
      <c r="FY114" s="10"/>
      <c r="FZ114" s="10"/>
      <c r="GA114" s="10"/>
      <c r="GB114" s="10"/>
      <c r="GC114" s="10"/>
      <c r="GD114" s="10"/>
      <c r="GE114" s="10"/>
      <c r="GF114" s="10"/>
      <c r="GG114" s="10"/>
      <c r="GH114" s="10"/>
      <c r="GI114" s="10"/>
      <c r="GJ114" s="10"/>
      <c r="GK114" s="10"/>
      <c r="GL114" s="10"/>
      <c r="GM114" s="10"/>
      <c r="GN114" s="10"/>
      <c r="GO114" s="10"/>
      <c r="GP114" s="10"/>
      <c r="GQ114" s="10"/>
      <c r="GR114" s="10"/>
      <c r="GS114" s="10"/>
      <c r="GT114" s="10"/>
      <c r="GU114" s="10"/>
      <c r="GV114" s="10"/>
      <c r="GW114" s="10"/>
      <c r="GX114" s="10"/>
      <c r="GY114" s="10"/>
      <c r="GZ114" s="10"/>
      <c r="HA114" s="10"/>
      <c r="HB114" s="10"/>
      <c r="HC114" s="10"/>
      <c r="HD114" s="10"/>
      <c r="HE114" s="10"/>
      <c r="HF114" s="10"/>
      <c r="HG114" s="10"/>
      <c r="HH114" s="10"/>
      <c r="HI114" s="10"/>
      <c r="HJ114" s="10"/>
      <c r="HK114" s="10"/>
      <c r="HL114" s="10"/>
      <c r="HM114" s="10"/>
      <c r="HN114" s="10"/>
      <c r="HO114" s="10"/>
      <c r="HP114" s="10"/>
      <c r="HQ114" s="10"/>
      <c r="HR114" s="10"/>
      <c r="HS114" s="10"/>
      <c r="HT114" s="10"/>
      <c r="HU114" s="10"/>
      <c r="HV114" s="10"/>
      <c r="HW114" s="10"/>
      <c r="HX114" s="10"/>
      <c r="HY114" s="10"/>
      <c r="HZ114" s="10"/>
      <c r="IA114" s="10"/>
      <c r="IB114" s="10"/>
      <c r="IC114" s="10"/>
      <c r="ID114" s="10"/>
      <c r="IE114" s="10"/>
      <c r="IF114" s="10"/>
      <c r="IG114" s="10"/>
      <c r="IH114" s="10"/>
      <c r="II114" s="10"/>
      <c r="IJ114" s="10"/>
      <c r="IK114" s="10"/>
      <c r="IL114" s="10"/>
      <c r="IM114" s="10"/>
      <c r="IN114" s="10"/>
      <c r="IO114" s="10"/>
      <c r="IP114" s="10"/>
      <c r="IQ114" s="10"/>
      <c r="IR114" s="10"/>
      <c r="IS114" s="10"/>
      <c r="IT114" s="10"/>
      <c r="IU114" s="10"/>
      <c r="IV114" s="10"/>
    </row>
    <row r="115" spans="1:256" ht="13" customHeight="1" x14ac:dyDescent="0.35">
      <c r="A115" s="177"/>
      <c r="B115" s="177"/>
      <c r="C115" s="177"/>
      <c r="D115" s="177"/>
      <c r="E115" s="177"/>
      <c r="F115" s="177"/>
      <c r="G115" s="177"/>
      <c r="H115" s="177"/>
      <c r="I115" s="177"/>
      <c r="J115" s="178"/>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c r="AU115" s="10"/>
      <c r="AV115" s="10"/>
      <c r="AW115" s="10"/>
      <c r="AX115" s="10"/>
      <c r="AY115" s="10"/>
      <c r="AZ115" s="10"/>
      <c r="BA115" s="10"/>
      <c r="BB115" s="10"/>
      <c r="BC115" s="10"/>
      <c r="BD115" s="10"/>
      <c r="BE115" s="10"/>
      <c r="BF115" s="10"/>
      <c r="BG115" s="10"/>
      <c r="BH115" s="10"/>
      <c r="BI115" s="10"/>
      <c r="BJ115" s="10"/>
      <c r="BK115" s="10"/>
      <c r="BL115" s="10"/>
      <c r="BM115" s="10"/>
      <c r="BN115" s="10"/>
      <c r="BO115" s="10"/>
      <c r="BP115" s="10"/>
      <c r="BQ115" s="10"/>
      <c r="BR115" s="10"/>
      <c r="BS115" s="10"/>
      <c r="BT115" s="10"/>
      <c r="BU115" s="10"/>
      <c r="BV115" s="10"/>
      <c r="BW115" s="10"/>
      <c r="BX115" s="10"/>
      <c r="BY115" s="10"/>
      <c r="BZ115" s="10"/>
      <c r="CA115" s="10"/>
      <c r="CB115" s="10"/>
      <c r="CC115" s="10"/>
      <c r="CD115" s="10"/>
      <c r="CE115" s="10"/>
      <c r="CF115" s="10"/>
      <c r="CG115" s="10"/>
      <c r="CH115" s="10"/>
      <c r="CI115" s="10"/>
      <c r="CJ115" s="10"/>
      <c r="CK115" s="10"/>
      <c r="CL115" s="10"/>
      <c r="CM115" s="10"/>
      <c r="CN115" s="10"/>
      <c r="CO115" s="10"/>
      <c r="CP115" s="10"/>
      <c r="CQ115" s="10"/>
      <c r="CR115" s="10"/>
      <c r="CS115" s="10"/>
      <c r="CT115" s="10"/>
      <c r="CU115" s="10"/>
      <c r="CV115" s="10"/>
      <c r="CW115" s="10"/>
      <c r="CX115" s="10"/>
      <c r="CY115" s="10"/>
      <c r="CZ115" s="10"/>
      <c r="DA115" s="10"/>
      <c r="DB115" s="10"/>
      <c r="DC115" s="10"/>
      <c r="DD115" s="10"/>
      <c r="DE115" s="10"/>
      <c r="DF115" s="10"/>
      <c r="DG115" s="10"/>
      <c r="DH115" s="10"/>
      <c r="DI115" s="10"/>
      <c r="DJ115" s="10"/>
      <c r="DK115" s="10"/>
      <c r="DL115" s="10"/>
      <c r="DM115" s="10"/>
      <c r="DN115" s="10"/>
      <c r="DO115" s="10"/>
      <c r="DP115" s="10"/>
      <c r="DQ115" s="10"/>
      <c r="DR115" s="10"/>
      <c r="DS115" s="10"/>
      <c r="DT115" s="10"/>
      <c r="DU115" s="10"/>
      <c r="DV115" s="10"/>
      <c r="DW115" s="10"/>
      <c r="DX115" s="10"/>
      <c r="DY115" s="10"/>
      <c r="DZ115" s="10"/>
      <c r="EA115" s="10"/>
      <c r="EB115" s="10"/>
      <c r="EC115" s="10"/>
      <c r="ED115" s="10"/>
      <c r="EE115" s="10"/>
      <c r="EF115" s="10"/>
      <c r="EG115" s="10"/>
      <c r="EH115" s="10"/>
      <c r="EI115" s="10"/>
      <c r="EJ115" s="10"/>
      <c r="EK115" s="10"/>
      <c r="EL115" s="10"/>
      <c r="EM115" s="10"/>
      <c r="EN115" s="10"/>
      <c r="EO115" s="10"/>
      <c r="EP115" s="10"/>
      <c r="EQ115" s="10"/>
      <c r="ER115" s="10"/>
      <c r="ES115" s="10"/>
      <c r="ET115" s="10"/>
      <c r="EU115" s="10"/>
      <c r="EV115" s="10"/>
      <c r="EW115" s="10"/>
      <c r="EX115" s="10"/>
      <c r="EY115" s="10"/>
      <c r="EZ115" s="10"/>
      <c r="FA115" s="10"/>
      <c r="FB115" s="10"/>
      <c r="FC115" s="10"/>
      <c r="FD115" s="10"/>
      <c r="FE115" s="10"/>
      <c r="FF115" s="10"/>
      <c r="FG115" s="10"/>
      <c r="FH115" s="10"/>
      <c r="FI115" s="10"/>
      <c r="FJ115" s="10"/>
      <c r="FK115" s="10"/>
      <c r="FL115" s="10"/>
      <c r="FM115" s="10"/>
      <c r="FN115" s="10"/>
      <c r="FO115" s="10"/>
      <c r="FP115" s="10"/>
      <c r="FQ115" s="10"/>
      <c r="FR115" s="10"/>
      <c r="FS115" s="10"/>
      <c r="FT115" s="10"/>
      <c r="FU115" s="10"/>
      <c r="FV115" s="10"/>
      <c r="FW115" s="10"/>
      <c r="FX115" s="10"/>
      <c r="FY115" s="10"/>
      <c r="FZ115" s="10"/>
      <c r="GA115" s="10"/>
      <c r="GB115" s="10"/>
      <c r="GC115" s="10"/>
      <c r="GD115" s="10"/>
      <c r="GE115" s="10"/>
      <c r="GF115" s="10"/>
      <c r="GG115" s="10"/>
      <c r="GH115" s="10"/>
      <c r="GI115" s="10"/>
      <c r="GJ115" s="10"/>
      <c r="GK115" s="10"/>
      <c r="GL115" s="10"/>
      <c r="GM115" s="10"/>
      <c r="GN115" s="10"/>
      <c r="GO115" s="10"/>
      <c r="GP115" s="10"/>
      <c r="GQ115" s="10"/>
      <c r="GR115" s="10"/>
      <c r="GS115" s="10"/>
      <c r="GT115" s="10"/>
      <c r="GU115" s="10"/>
      <c r="GV115" s="10"/>
      <c r="GW115" s="10"/>
      <c r="GX115" s="10"/>
      <c r="GY115" s="10"/>
      <c r="GZ115" s="10"/>
      <c r="HA115" s="10"/>
      <c r="HB115" s="10"/>
      <c r="HC115" s="10"/>
      <c r="HD115" s="10"/>
      <c r="HE115" s="10"/>
      <c r="HF115" s="10"/>
      <c r="HG115" s="10"/>
      <c r="HH115" s="10"/>
      <c r="HI115" s="10"/>
      <c r="HJ115" s="10"/>
      <c r="HK115" s="10"/>
      <c r="HL115" s="10"/>
      <c r="HM115" s="10"/>
      <c r="HN115" s="10"/>
      <c r="HO115" s="10"/>
      <c r="HP115" s="10"/>
      <c r="HQ115" s="10"/>
      <c r="HR115" s="10"/>
      <c r="HS115" s="10"/>
      <c r="HT115" s="10"/>
      <c r="HU115" s="10"/>
      <c r="HV115" s="10"/>
      <c r="HW115" s="10"/>
      <c r="HX115" s="10"/>
      <c r="HY115" s="10"/>
      <c r="HZ115" s="10"/>
      <c r="IA115" s="10"/>
      <c r="IB115" s="10"/>
      <c r="IC115" s="10"/>
      <c r="ID115" s="10"/>
      <c r="IE115" s="10"/>
      <c r="IF115" s="10"/>
      <c r="IG115" s="10"/>
      <c r="IH115" s="10"/>
      <c r="II115" s="10"/>
      <c r="IJ115" s="10"/>
      <c r="IK115" s="10"/>
      <c r="IL115" s="10"/>
      <c r="IM115" s="10"/>
      <c r="IN115" s="10"/>
      <c r="IO115" s="10"/>
      <c r="IP115" s="10"/>
      <c r="IQ115" s="10"/>
      <c r="IR115" s="10"/>
      <c r="IS115" s="10"/>
      <c r="IT115" s="10"/>
      <c r="IU115" s="10"/>
      <c r="IV115" s="10"/>
    </row>
    <row r="116" spans="1:256" ht="15" customHeight="1" x14ac:dyDescent="0.35">
      <c r="A116" s="177"/>
      <c r="B116" s="177"/>
      <c r="C116" s="177"/>
      <c r="D116" s="177"/>
      <c r="E116" s="177"/>
      <c r="F116" s="177"/>
      <c r="G116" s="177"/>
      <c r="H116" s="177"/>
      <c r="I116" s="177"/>
      <c r="J116" s="178"/>
      <c r="K116" s="10"/>
      <c r="L116" s="10"/>
    </row>
    <row r="117" spans="1:256" s="54" customFormat="1" ht="15.5" x14ac:dyDescent="0.3">
      <c r="A117" s="180" t="s">
        <v>102</v>
      </c>
      <c r="B117" s="181"/>
      <c r="C117" s="181"/>
      <c r="D117" s="181"/>
      <c r="E117" s="181"/>
      <c r="F117" s="181"/>
      <c r="G117" s="181"/>
      <c r="H117" s="182"/>
    </row>
    <row r="118" spans="1:256" s="54" customFormat="1" ht="13" x14ac:dyDescent="0.3">
      <c r="A118" s="183"/>
      <c r="B118" s="183"/>
      <c r="C118" s="183"/>
      <c r="D118" s="183"/>
      <c r="E118" s="183"/>
      <c r="F118" s="183"/>
      <c r="G118" s="183"/>
      <c r="H118" s="183"/>
      <c r="I118" s="183"/>
      <c r="J118" s="183"/>
    </row>
    <row r="119" spans="1:256" s="71" customFormat="1" ht="29" customHeight="1" x14ac:dyDescent="0.35">
      <c r="A119" s="20">
        <v>6</v>
      </c>
      <c r="B119" s="164" t="s">
        <v>103</v>
      </c>
      <c r="C119" s="164"/>
      <c r="D119" s="164"/>
      <c r="E119" s="164"/>
      <c r="F119" s="20" t="s">
        <v>26</v>
      </c>
      <c r="G119" s="184" t="s">
        <v>22</v>
      </c>
      <c r="H119" s="184"/>
    </row>
    <row r="120" spans="1:256" s="71" customFormat="1" x14ac:dyDescent="0.35">
      <c r="A120" s="20" t="s">
        <v>15</v>
      </c>
      <c r="B120" s="164" t="s">
        <v>6</v>
      </c>
      <c r="C120" s="164"/>
      <c r="D120" s="164"/>
      <c r="E120" s="164"/>
      <c r="F120" s="72">
        <v>0.06</v>
      </c>
      <c r="G120" s="179">
        <f>(I24+I75+J86+I105+I114)*F120</f>
        <v>632.25422257259743</v>
      </c>
      <c r="H120" s="179"/>
    </row>
    <row r="121" spans="1:256" s="71" customFormat="1" x14ac:dyDescent="0.35">
      <c r="A121" s="20" t="s">
        <v>16</v>
      </c>
      <c r="B121" s="164" t="s">
        <v>8</v>
      </c>
      <c r="C121" s="164"/>
      <c r="D121" s="164"/>
      <c r="E121" s="164"/>
      <c r="F121" s="72">
        <v>6.7900000000000002E-2</v>
      </c>
      <c r="G121" s="179">
        <f>(I24+I75+J86+I105+I114)*F121</f>
        <v>715.50102854465615</v>
      </c>
      <c r="H121" s="179"/>
    </row>
    <row r="122" spans="1:256" s="71" customFormat="1" x14ac:dyDescent="0.35">
      <c r="A122" s="20" t="s">
        <v>30</v>
      </c>
      <c r="B122" s="164" t="s">
        <v>7</v>
      </c>
      <c r="C122" s="164"/>
      <c r="D122" s="164"/>
      <c r="E122" s="164"/>
      <c r="F122" s="72"/>
      <c r="G122" s="179"/>
      <c r="H122" s="179"/>
    </row>
    <row r="123" spans="1:256" s="71" customFormat="1" x14ac:dyDescent="0.35">
      <c r="A123" s="20"/>
      <c r="B123" s="164" t="s">
        <v>104</v>
      </c>
      <c r="C123" s="164"/>
      <c r="D123" s="164"/>
      <c r="E123" s="164"/>
      <c r="F123" s="68">
        <v>1.6500000000000001E-2</v>
      </c>
      <c r="G123" s="179">
        <f>(I24+I75+J86+I105+I114)*F123</f>
        <v>173.86991120746433</v>
      </c>
      <c r="H123" s="179"/>
      <c r="I123" s="69" t="s">
        <v>105</v>
      </c>
    </row>
    <row r="124" spans="1:256" s="71" customFormat="1" x14ac:dyDescent="0.35">
      <c r="A124" s="20"/>
      <c r="B124" s="164" t="s">
        <v>106</v>
      </c>
      <c r="C124" s="164"/>
      <c r="D124" s="164"/>
      <c r="E124" s="164"/>
      <c r="F124" s="68">
        <v>7.5999999999999998E-2</v>
      </c>
      <c r="G124" s="179">
        <f>(I24+I75+J86+I105+I114)*F124</f>
        <v>800.85534859195684</v>
      </c>
      <c r="H124" s="179"/>
      <c r="I124" s="69" t="s">
        <v>105</v>
      </c>
    </row>
    <row r="125" spans="1:256" s="71" customFormat="1" x14ac:dyDescent="0.35">
      <c r="A125" s="20"/>
      <c r="B125" s="164" t="s">
        <v>107</v>
      </c>
      <c r="C125" s="164"/>
      <c r="D125" s="164"/>
      <c r="E125" s="164"/>
      <c r="F125" s="72"/>
      <c r="G125" s="179"/>
      <c r="H125" s="179"/>
    </row>
    <row r="126" spans="1:256" s="71" customFormat="1" x14ac:dyDescent="0.35">
      <c r="A126" s="20"/>
      <c r="B126" s="164" t="s">
        <v>124</v>
      </c>
      <c r="C126" s="164"/>
      <c r="D126" s="164"/>
      <c r="E126" s="164"/>
      <c r="F126" s="68">
        <v>0.05</v>
      </c>
      <c r="G126" s="179">
        <f>(I24+I75+J86+I105+I114)*F126</f>
        <v>526.87851881049789</v>
      </c>
      <c r="H126" s="179"/>
    </row>
    <row r="127" spans="1:256" s="71" customFormat="1" x14ac:dyDescent="0.35">
      <c r="A127" s="20"/>
      <c r="B127" s="164" t="s">
        <v>101</v>
      </c>
      <c r="C127" s="164"/>
      <c r="D127" s="164"/>
      <c r="E127" s="164"/>
      <c r="G127" s="179"/>
      <c r="H127" s="179"/>
    </row>
    <row r="128" spans="1:256" s="71" customFormat="1" x14ac:dyDescent="0.35">
      <c r="A128" s="184" t="s">
        <v>108</v>
      </c>
      <c r="B128" s="184"/>
      <c r="C128" s="184"/>
      <c r="D128" s="184"/>
      <c r="E128" s="184"/>
      <c r="F128" s="70">
        <f>SUM(F120:F126)</f>
        <v>0.27040000000000003</v>
      </c>
      <c r="G128" s="185">
        <f>SUM(G120:H126)</f>
        <v>2849.3590297271726</v>
      </c>
      <c r="H128" s="185"/>
    </row>
    <row r="129" spans="1:12" ht="15" customHeight="1" x14ac:dyDescent="0.35">
      <c r="A129" s="10"/>
      <c r="B129" s="10"/>
      <c r="C129" s="10"/>
      <c r="D129" s="10"/>
      <c r="E129" s="10"/>
      <c r="F129" s="10"/>
      <c r="G129" s="48"/>
      <c r="H129" s="48"/>
      <c r="I129" s="10"/>
      <c r="J129" s="11"/>
      <c r="K129" s="10"/>
      <c r="L129" s="10"/>
    </row>
    <row r="130" spans="1:12" ht="15" customHeight="1" x14ac:dyDescent="0.35">
      <c r="A130" s="10"/>
      <c r="B130" s="10"/>
      <c r="C130" s="10"/>
      <c r="D130" s="10"/>
      <c r="E130" s="10"/>
      <c r="F130" s="10"/>
      <c r="G130" s="10"/>
      <c r="H130" s="10"/>
      <c r="I130" s="10"/>
      <c r="J130" s="11"/>
      <c r="K130" s="10"/>
      <c r="L130" s="10"/>
    </row>
    <row r="131" spans="1:12" ht="15" customHeight="1" x14ac:dyDescent="0.35">
      <c r="A131" s="10"/>
      <c r="B131" s="10"/>
      <c r="C131" s="10"/>
      <c r="D131" s="10"/>
      <c r="E131" s="10"/>
      <c r="F131" s="10"/>
      <c r="G131" s="10"/>
      <c r="H131" s="10"/>
      <c r="I131" s="10"/>
      <c r="J131" s="11"/>
      <c r="K131" s="10"/>
      <c r="L131" s="10"/>
    </row>
    <row r="132" spans="1:12" s="54" customFormat="1" ht="15.5" x14ac:dyDescent="0.3">
      <c r="A132" s="186" t="s">
        <v>109</v>
      </c>
      <c r="B132" s="187"/>
      <c r="C132" s="187"/>
      <c r="D132" s="187"/>
      <c r="E132" s="187"/>
      <c r="F132" s="187"/>
      <c r="G132" s="187"/>
      <c r="H132" s="187"/>
    </row>
    <row r="133" spans="1:12" s="54" customFormat="1" ht="13" x14ac:dyDescent="0.3">
      <c r="A133" s="183"/>
      <c r="B133" s="183"/>
      <c r="C133" s="183"/>
      <c r="D133" s="183"/>
      <c r="E133" s="183"/>
      <c r="F133" s="183"/>
      <c r="G133" s="183"/>
      <c r="H133" s="183"/>
      <c r="I133" s="183"/>
    </row>
    <row r="134" spans="1:12" customFormat="1" x14ac:dyDescent="0.35">
      <c r="A134" s="20"/>
      <c r="B134" s="184" t="s">
        <v>70</v>
      </c>
      <c r="C134" s="184"/>
      <c r="D134" s="184"/>
      <c r="E134" s="184"/>
      <c r="F134" s="184"/>
      <c r="G134" s="184"/>
      <c r="H134" s="20" t="s">
        <v>22</v>
      </c>
    </row>
    <row r="135" spans="1:12" customFormat="1" x14ac:dyDescent="0.35">
      <c r="A135" s="20" t="s">
        <v>15</v>
      </c>
      <c r="B135" s="188" t="s">
        <v>71</v>
      </c>
      <c r="C135" s="188"/>
      <c r="D135" s="188"/>
      <c r="E135" s="188"/>
      <c r="F135" s="188"/>
      <c r="G135" s="188"/>
      <c r="H135" s="74">
        <f>I24</f>
        <v>4928.51</v>
      </c>
    </row>
    <row r="136" spans="1:12" customFormat="1" x14ac:dyDescent="0.35">
      <c r="A136" s="20" t="s">
        <v>16</v>
      </c>
      <c r="B136" s="188" t="s">
        <v>110</v>
      </c>
      <c r="C136" s="188"/>
      <c r="D136" s="188"/>
      <c r="E136" s="188"/>
      <c r="F136" s="188"/>
      <c r="G136" s="188"/>
      <c r="H136" s="74">
        <f>I75</f>
        <v>4655.2938832240006</v>
      </c>
    </row>
    <row r="137" spans="1:12" customFormat="1" x14ac:dyDescent="0.35">
      <c r="A137" s="20" t="s">
        <v>30</v>
      </c>
      <c r="B137" s="188" t="s">
        <v>52</v>
      </c>
      <c r="C137" s="188"/>
      <c r="D137" s="188"/>
      <c r="E137" s="188"/>
      <c r="F137" s="188"/>
      <c r="G137" s="188"/>
      <c r="H137" s="74">
        <f>J86</f>
        <v>325.8095581822223</v>
      </c>
    </row>
    <row r="138" spans="1:12" customFormat="1" x14ac:dyDescent="0.35">
      <c r="A138" s="20" t="s">
        <v>33</v>
      </c>
      <c r="B138" s="191" t="s">
        <v>55</v>
      </c>
      <c r="C138" s="191"/>
      <c r="D138" s="191"/>
      <c r="E138" s="191"/>
      <c r="F138" s="191"/>
      <c r="G138" s="191"/>
      <c r="H138" s="74">
        <f>I105</f>
        <v>511.98860147039994</v>
      </c>
    </row>
    <row r="139" spans="1:12" customFormat="1" x14ac:dyDescent="0.35">
      <c r="A139" s="20" t="s">
        <v>9</v>
      </c>
      <c r="B139" s="188" t="s">
        <v>111</v>
      </c>
      <c r="C139" s="188"/>
      <c r="D139" s="188"/>
      <c r="E139" s="188"/>
      <c r="F139" s="188"/>
      <c r="G139" s="188"/>
      <c r="H139" s="85">
        <f>I114</f>
        <v>115.96833333333332</v>
      </c>
    </row>
    <row r="140" spans="1:12" customFormat="1" ht="13" customHeight="1" x14ac:dyDescent="0.35">
      <c r="A140" s="184" t="s">
        <v>112</v>
      </c>
      <c r="B140" s="184"/>
      <c r="C140" s="184"/>
      <c r="D140" s="184"/>
      <c r="E140" s="184"/>
      <c r="F140" s="184"/>
      <c r="G140" s="184"/>
      <c r="H140" s="75">
        <f>SUM(H135:H139)</f>
        <v>10537.570376209958</v>
      </c>
    </row>
    <row r="141" spans="1:12" customFormat="1" x14ac:dyDescent="0.35">
      <c r="A141" s="20" t="s">
        <v>36</v>
      </c>
      <c r="B141" s="188" t="s">
        <v>113</v>
      </c>
      <c r="C141" s="188"/>
      <c r="D141" s="188"/>
      <c r="E141" s="188"/>
      <c r="F141" s="188"/>
      <c r="G141" s="188"/>
      <c r="H141" s="74">
        <f>G128</f>
        <v>2849.3590297271726</v>
      </c>
    </row>
    <row r="142" spans="1:12" customFormat="1" ht="13" customHeight="1" x14ac:dyDescent="0.35">
      <c r="A142" s="184" t="s">
        <v>114</v>
      </c>
      <c r="B142" s="184"/>
      <c r="C142" s="184"/>
      <c r="D142" s="184"/>
      <c r="E142" s="184"/>
      <c r="F142" s="184"/>
      <c r="G142" s="184"/>
      <c r="H142" s="76">
        <f>H140+H141</f>
        <v>13386.929405937131</v>
      </c>
    </row>
    <row r="143" spans="1:12" s="54" customFormat="1" ht="13" customHeight="1" x14ac:dyDescent="0.3">
      <c r="A143" s="189" t="s">
        <v>115</v>
      </c>
      <c r="B143" s="189"/>
      <c r="C143" s="189"/>
      <c r="D143" s="189"/>
      <c r="E143" s="189"/>
      <c r="F143" s="189"/>
      <c r="G143" s="189"/>
      <c r="H143" s="77">
        <f>12*H142</f>
        <v>160643.15287124558</v>
      </c>
    </row>
    <row r="144" spans="1:12" s="73" customFormat="1" ht="15" customHeight="1" x14ac:dyDescent="0.3">
      <c r="A144" s="190" t="s">
        <v>116</v>
      </c>
      <c r="B144" s="190"/>
      <c r="C144" s="190"/>
      <c r="D144" s="190"/>
      <c r="E144" s="190"/>
      <c r="F144" s="190"/>
      <c r="G144" s="190"/>
      <c r="H144" s="190"/>
    </row>
    <row r="145" spans="1:8" s="73" customFormat="1" ht="121" customHeight="1" x14ac:dyDescent="0.3">
      <c r="A145" s="191" t="s">
        <v>117</v>
      </c>
      <c r="B145" s="191"/>
      <c r="C145" s="191"/>
      <c r="D145" s="191"/>
      <c r="E145" s="191"/>
      <c r="F145" s="191"/>
      <c r="G145" s="191"/>
      <c r="H145" s="191"/>
    </row>
    <row r="146" spans="1:8" x14ac:dyDescent="0.35">
      <c r="A146" s="27"/>
      <c r="B146" s="27"/>
      <c r="C146" s="27"/>
      <c r="D146" s="27"/>
      <c r="E146" s="27"/>
      <c r="F146" s="27"/>
      <c r="G146" s="27"/>
      <c r="H146" s="27"/>
    </row>
  </sheetData>
  <mergeCells count="143">
    <mergeCell ref="A140:G140"/>
    <mergeCell ref="B141:G141"/>
    <mergeCell ref="A142:G142"/>
    <mergeCell ref="A143:G143"/>
    <mergeCell ref="A144:H144"/>
    <mergeCell ref="A145:H145"/>
    <mergeCell ref="B134:G134"/>
    <mergeCell ref="B135:G135"/>
    <mergeCell ref="B136:G136"/>
    <mergeCell ref="B137:G137"/>
    <mergeCell ref="B138:G138"/>
    <mergeCell ref="B139:G139"/>
    <mergeCell ref="B127:E127"/>
    <mergeCell ref="G127:H127"/>
    <mergeCell ref="A128:E128"/>
    <mergeCell ref="G128:H128"/>
    <mergeCell ref="A132:H132"/>
    <mergeCell ref="A133:I133"/>
    <mergeCell ref="B124:E124"/>
    <mergeCell ref="G124:H124"/>
    <mergeCell ref="B125:E125"/>
    <mergeCell ref="G125:H125"/>
    <mergeCell ref="B126:E126"/>
    <mergeCell ref="G126:H126"/>
    <mergeCell ref="B121:E121"/>
    <mergeCell ref="G121:H121"/>
    <mergeCell ref="B122:E122"/>
    <mergeCell ref="G122:H122"/>
    <mergeCell ref="B123:E123"/>
    <mergeCell ref="G123:H123"/>
    <mergeCell ref="A115:J116"/>
    <mergeCell ref="A117:H117"/>
    <mergeCell ref="A118:J118"/>
    <mergeCell ref="B119:E119"/>
    <mergeCell ref="G119:H119"/>
    <mergeCell ref="B120:E120"/>
    <mergeCell ref="G120:H120"/>
    <mergeCell ref="B109:H109"/>
    <mergeCell ref="B110:H110"/>
    <mergeCell ref="B111:H111"/>
    <mergeCell ref="B112:H112"/>
    <mergeCell ref="B113:H113"/>
    <mergeCell ref="A114:H114"/>
    <mergeCell ref="B102:H102"/>
    <mergeCell ref="B103:H103"/>
    <mergeCell ref="B104:H104"/>
    <mergeCell ref="A105:H105"/>
    <mergeCell ref="A106:J107"/>
    <mergeCell ref="A108:I108"/>
    <mergeCell ref="B95:H95"/>
    <mergeCell ref="B96:H96"/>
    <mergeCell ref="B97:H97"/>
    <mergeCell ref="B98:H98"/>
    <mergeCell ref="A99:K100"/>
    <mergeCell ref="A101:I101"/>
    <mergeCell ref="A89:J89"/>
    <mergeCell ref="A90:J90"/>
    <mergeCell ref="B91:H91"/>
    <mergeCell ref="B92:H92"/>
    <mergeCell ref="B93:H93"/>
    <mergeCell ref="B94:H94"/>
    <mergeCell ref="B82:H82"/>
    <mergeCell ref="B83:H83"/>
    <mergeCell ref="B84:H84"/>
    <mergeCell ref="B85:H85"/>
    <mergeCell ref="B86:H86"/>
    <mergeCell ref="A87:J88"/>
    <mergeCell ref="A75:H75"/>
    <mergeCell ref="A76:K77"/>
    <mergeCell ref="A78:J78"/>
    <mergeCell ref="B79:H79"/>
    <mergeCell ref="B80:H80"/>
    <mergeCell ref="B81:H81"/>
    <mergeCell ref="A68:J69"/>
    <mergeCell ref="A70:I70"/>
    <mergeCell ref="B71:H71"/>
    <mergeCell ref="B72:H72"/>
    <mergeCell ref="B73:H73"/>
    <mergeCell ref="B74:H74"/>
    <mergeCell ref="B62:G62"/>
    <mergeCell ref="B63:H63"/>
    <mergeCell ref="B64:H64"/>
    <mergeCell ref="B65:H65"/>
    <mergeCell ref="B66:H66"/>
    <mergeCell ref="A67:I67"/>
    <mergeCell ref="B56:G56"/>
    <mergeCell ref="B57:G57"/>
    <mergeCell ref="B58:G58"/>
    <mergeCell ref="B59:H59"/>
    <mergeCell ref="B61:G61"/>
    <mergeCell ref="B60:G60"/>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6"/>
  <sheetViews>
    <sheetView topLeftCell="A45" workbookViewId="0">
      <selection activeCell="O62" sqref="O62"/>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16"/>
    </row>
    <row r="2" spans="1:256" x14ac:dyDescent="0.35">
      <c r="A2" s="9"/>
      <c r="B2" s="9"/>
      <c r="C2" s="9"/>
      <c r="D2" s="9"/>
      <c r="E2" s="10"/>
      <c r="F2" s="10"/>
      <c r="G2" s="10"/>
      <c r="J2" s="117"/>
    </row>
    <row r="3" spans="1:256" x14ac:dyDescent="0.35">
      <c r="A3" s="118" t="s">
        <v>0</v>
      </c>
      <c r="B3" s="118"/>
      <c r="C3" s="118"/>
      <c r="D3" s="118"/>
      <c r="E3" s="118"/>
      <c r="F3" s="118"/>
      <c r="G3" s="118"/>
      <c r="H3" s="118"/>
      <c r="I3" s="118"/>
      <c r="J3" s="117"/>
    </row>
    <row r="4" spans="1:256" x14ac:dyDescent="0.35">
      <c r="A4" s="119" t="s">
        <v>145</v>
      </c>
      <c r="B4" s="119"/>
      <c r="C4" s="119"/>
      <c r="D4" s="119"/>
      <c r="E4" s="119"/>
      <c r="F4" s="119"/>
      <c r="G4" s="119"/>
      <c r="H4" s="119"/>
      <c r="I4" s="119"/>
      <c r="J4" s="117"/>
    </row>
    <row r="5" spans="1:256" x14ac:dyDescent="0.35">
      <c r="A5" s="120" t="s">
        <v>10</v>
      </c>
      <c r="B5" s="120"/>
      <c r="C5" s="120"/>
      <c r="D5" s="120"/>
      <c r="E5" s="120"/>
      <c r="F5" s="120"/>
      <c r="G5" s="120"/>
      <c r="H5" s="120"/>
      <c r="I5" s="120"/>
      <c r="J5" s="117"/>
    </row>
    <row r="6" spans="1:256" x14ac:dyDescent="0.35">
      <c r="A6" s="121" t="s">
        <v>136</v>
      </c>
      <c r="B6" s="121"/>
      <c r="C6" s="121"/>
      <c r="D6" s="121"/>
      <c r="E6" s="121"/>
      <c r="F6" s="121"/>
      <c r="G6" s="121"/>
      <c r="H6" s="121"/>
      <c r="I6" s="121"/>
      <c r="J6" s="117"/>
    </row>
    <row r="7" spans="1:256" x14ac:dyDescent="0.35">
      <c r="A7" s="16"/>
      <c r="B7" s="16"/>
      <c r="C7" s="16"/>
      <c r="D7" s="16"/>
      <c r="E7" s="16"/>
      <c r="F7" s="16"/>
      <c r="G7" s="16"/>
      <c r="H7" s="17"/>
      <c r="I7" s="18"/>
      <c r="J7" s="117"/>
    </row>
    <row r="8" spans="1:256" customFormat="1" ht="14.5" customHeight="1" x14ac:dyDescent="0.35">
      <c r="A8" s="122" t="s">
        <v>118</v>
      </c>
      <c r="B8" s="122"/>
      <c r="C8" s="122"/>
      <c r="D8" s="122"/>
      <c r="E8" s="122"/>
      <c r="F8" s="122"/>
      <c r="G8" s="122"/>
      <c r="H8" s="122"/>
      <c r="I8" s="122"/>
      <c r="J8" s="117"/>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23" t="s">
        <v>84</v>
      </c>
      <c r="B9" s="123"/>
      <c r="C9" s="123"/>
      <c r="D9" s="123"/>
      <c r="E9" s="123"/>
      <c r="F9" s="123"/>
      <c r="G9" s="123"/>
      <c r="H9" s="123"/>
      <c r="I9" s="123"/>
      <c r="J9" s="117"/>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8" t="s">
        <v>78</v>
      </c>
      <c r="B10" s="98"/>
      <c r="C10" s="98"/>
      <c r="D10" s="98"/>
      <c r="E10" s="98"/>
      <c r="F10" s="98"/>
      <c r="G10" s="98"/>
      <c r="H10" s="98"/>
      <c r="I10" s="98"/>
      <c r="J10" s="117"/>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24"/>
      <c r="B11" s="124"/>
      <c r="C11" s="124"/>
      <c r="D11" s="124"/>
      <c r="E11" s="124"/>
      <c r="F11" s="124"/>
      <c r="G11" s="124"/>
      <c r="H11" s="124"/>
      <c r="I11" s="124"/>
      <c r="J11" s="117"/>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25"/>
      <c r="B12" s="125"/>
      <c r="C12" s="125"/>
      <c r="D12" s="125"/>
      <c r="E12" s="125"/>
      <c r="F12" s="125"/>
      <c r="G12" s="125"/>
      <c r="H12" s="125"/>
      <c r="I12" s="125"/>
      <c r="J12" s="117"/>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26" t="s">
        <v>72</v>
      </c>
      <c r="B13" s="126"/>
      <c r="C13" s="126"/>
      <c r="D13" s="126"/>
      <c r="E13" s="126"/>
      <c r="F13" s="126"/>
      <c r="G13" s="126"/>
      <c r="H13" s="126"/>
      <c r="I13" s="126"/>
      <c r="J13" s="117"/>
    </row>
    <row r="14" spans="1:256" customFormat="1" ht="14.5" customHeight="1" x14ac:dyDescent="0.35">
      <c r="A14" s="20" t="s">
        <v>15</v>
      </c>
      <c r="B14" s="101" t="s">
        <v>73</v>
      </c>
      <c r="C14" s="102"/>
      <c r="D14" s="102"/>
      <c r="E14" s="102"/>
      <c r="F14" s="103"/>
      <c r="G14" s="104" t="s">
        <v>74</v>
      </c>
      <c r="H14" s="105"/>
      <c r="I14" s="106"/>
      <c r="J14" s="117"/>
    </row>
    <row r="15" spans="1:256" customFormat="1" x14ac:dyDescent="0.35">
      <c r="A15" s="20" t="s">
        <v>16</v>
      </c>
      <c r="B15" s="107" t="s">
        <v>75</v>
      </c>
      <c r="C15" s="108"/>
      <c r="D15" s="108"/>
      <c r="E15" s="108"/>
      <c r="F15" s="109"/>
      <c r="G15" s="110" t="s">
        <v>126</v>
      </c>
      <c r="H15" s="111"/>
      <c r="I15" s="112"/>
      <c r="J15" s="117"/>
    </row>
    <row r="16" spans="1:256" customFormat="1" ht="14.5" customHeight="1" x14ac:dyDescent="0.35">
      <c r="A16" s="20" t="s">
        <v>30</v>
      </c>
      <c r="B16" s="101" t="s">
        <v>76</v>
      </c>
      <c r="C16" s="102"/>
      <c r="D16" s="102"/>
      <c r="E16" s="102"/>
      <c r="F16" s="103"/>
      <c r="G16" s="113">
        <v>24</v>
      </c>
      <c r="H16" s="114"/>
      <c r="I16" s="115"/>
      <c r="J16" s="117"/>
    </row>
    <row r="17" spans="1:256" customFormat="1" ht="15" customHeight="1" x14ac:dyDescent="0.35">
      <c r="A17" s="20" t="s">
        <v>33</v>
      </c>
      <c r="B17" s="92" t="s">
        <v>77</v>
      </c>
      <c r="C17" s="92"/>
      <c r="D17" s="92"/>
      <c r="E17" s="92"/>
      <c r="F17" s="92"/>
      <c r="G17" s="93">
        <v>45047</v>
      </c>
      <c r="H17" s="94"/>
      <c r="I17" s="95"/>
      <c r="J17" s="117"/>
    </row>
    <row r="18" spans="1:256" x14ac:dyDescent="0.35">
      <c r="A18" s="96"/>
      <c r="B18" s="96"/>
      <c r="C18" s="96"/>
      <c r="D18" s="96"/>
      <c r="E18" s="96"/>
      <c r="F18" s="96"/>
      <c r="G18" s="96"/>
      <c r="H18" s="96"/>
      <c r="I18" s="96"/>
      <c r="J18" s="97"/>
    </row>
    <row r="19" spans="1:256" x14ac:dyDescent="0.35">
      <c r="A19" s="96"/>
      <c r="B19" s="96"/>
      <c r="C19" s="96"/>
      <c r="D19" s="96"/>
      <c r="E19" s="96"/>
      <c r="F19" s="96"/>
      <c r="G19" s="96"/>
      <c r="H19" s="96"/>
      <c r="I19" s="96"/>
      <c r="J19" s="97"/>
    </row>
    <row r="20" spans="1:256" x14ac:dyDescent="0.35">
      <c r="A20" s="98" t="s">
        <v>11</v>
      </c>
      <c r="B20" s="98"/>
      <c r="C20" s="98"/>
      <c r="D20" s="98"/>
      <c r="E20" s="98"/>
      <c r="F20" s="98"/>
      <c r="G20" s="98"/>
      <c r="H20" s="98"/>
      <c r="I20" s="98"/>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9" t="s">
        <v>12</v>
      </c>
      <c r="C21" s="99"/>
      <c r="D21" s="99"/>
      <c r="E21" s="99"/>
      <c r="F21" s="99"/>
      <c r="G21" s="99"/>
      <c r="H21" s="3" t="s">
        <v>13</v>
      </c>
      <c r="I21" s="3" t="s">
        <v>14</v>
      </c>
      <c r="J21" s="21"/>
      <c r="K21" s="13"/>
      <c r="N21" s="13"/>
      <c r="O21" s="13"/>
      <c r="P21" s="13"/>
    </row>
    <row r="22" spans="1:256" x14ac:dyDescent="0.35">
      <c r="A22" s="5" t="s">
        <v>15</v>
      </c>
      <c r="B22" s="100" t="s">
        <v>125</v>
      </c>
      <c r="C22" s="100"/>
      <c r="D22" s="100"/>
      <c r="E22" s="100"/>
      <c r="F22" s="100"/>
      <c r="G22" s="100"/>
      <c r="H22" s="100"/>
      <c r="I22" s="29">
        <v>2848</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16</v>
      </c>
      <c r="B23" s="142" t="s">
        <v>79</v>
      </c>
      <c r="C23" s="142"/>
      <c r="D23" s="142"/>
      <c r="E23" s="142"/>
      <c r="F23" s="142"/>
      <c r="G23" s="142"/>
      <c r="H23" s="45">
        <v>0.3</v>
      </c>
      <c r="I23" s="34">
        <f>ROUND(H23*I22,2)</f>
        <v>854.4</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9" t="s">
        <v>1</v>
      </c>
      <c r="B24" s="99"/>
      <c r="C24" s="99"/>
      <c r="D24" s="99"/>
      <c r="E24" s="99"/>
      <c r="F24" s="99"/>
      <c r="G24" s="99"/>
      <c r="H24" s="99"/>
      <c r="I24" s="35">
        <f>SUM(I22:I23)</f>
        <v>3702.4</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3" t="s">
        <v>17</v>
      </c>
      <c r="B25" s="143"/>
      <c r="C25" s="143"/>
      <c r="D25" s="143"/>
      <c r="E25" s="143"/>
      <c r="F25" s="143"/>
      <c r="G25" s="143"/>
      <c r="H25" s="143"/>
      <c r="I25" s="143"/>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4"/>
      <c r="B26" s="144"/>
      <c r="C26" s="144"/>
      <c r="D26" s="144"/>
      <c r="E26" s="144"/>
      <c r="F26" s="144"/>
      <c r="G26" s="144"/>
      <c r="H26" s="144"/>
      <c r="I26" s="144"/>
      <c r="J26" s="145"/>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46"/>
      <c r="B27" s="146"/>
      <c r="C27" s="146"/>
      <c r="D27" s="146"/>
      <c r="E27" s="146"/>
      <c r="F27" s="146"/>
      <c r="G27" s="146"/>
      <c r="H27" s="146"/>
      <c r="I27" s="146"/>
      <c r="J27" s="147"/>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7" t="s">
        <v>18</v>
      </c>
      <c r="B28" s="127"/>
      <c r="C28" s="127"/>
      <c r="D28" s="127"/>
      <c r="E28" s="127"/>
      <c r="F28" s="127"/>
      <c r="G28" s="127"/>
      <c r="H28" s="127"/>
      <c r="I28" s="127"/>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8" t="s">
        <v>19</v>
      </c>
      <c r="B29" s="148"/>
      <c r="C29" s="148"/>
      <c r="D29" s="148"/>
      <c r="E29" s="148"/>
      <c r="F29" s="148"/>
      <c r="G29" s="148"/>
      <c r="H29" s="148"/>
      <c r="I29" s="148"/>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20</v>
      </c>
      <c r="B30" s="127" t="s">
        <v>21</v>
      </c>
      <c r="C30" s="127"/>
      <c r="D30" s="127"/>
      <c r="E30" s="127"/>
      <c r="F30" s="127"/>
      <c r="G30" s="127"/>
      <c r="H30" s="127"/>
      <c r="I30" s="5" t="s">
        <v>22</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15</v>
      </c>
      <c r="B31" s="128" t="s">
        <v>121</v>
      </c>
      <c r="C31" s="129"/>
      <c r="D31" s="129"/>
      <c r="E31" s="129"/>
      <c r="F31" s="129"/>
      <c r="G31" s="130"/>
      <c r="H31" s="23">
        <v>8.3299999999999999E-2</v>
      </c>
      <c r="I31" s="36">
        <f>I24*H31</f>
        <v>308.40992</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16</v>
      </c>
      <c r="B32" s="131" t="s">
        <v>122</v>
      </c>
      <c r="C32" s="132"/>
      <c r="D32" s="132"/>
      <c r="E32" s="132"/>
      <c r="F32" s="132"/>
      <c r="G32" s="133"/>
      <c r="H32" s="23">
        <v>0.121</v>
      </c>
      <c r="I32" s="36">
        <f>I24*H32</f>
        <v>447.99040000000002</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34" t="s">
        <v>1</v>
      </c>
      <c r="B33" s="135"/>
      <c r="C33" s="135"/>
      <c r="D33" s="135"/>
      <c r="E33" s="135"/>
      <c r="F33" s="135"/>
      <c r="G33" s="136"/>
      <c r="H33" s="67">
        <f>SUM(H31:H32)</f>
        <v>0.20429999999999998</v>
      </c>
      <c r="I33" s="35">
        <f>SUM(I31+I32)</f>
        <v>756.40031999999997</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7" t="s">
        <v>23</v>
      </c>
      <c r="B34" s="137"/>
      <c r="C34" s="137"/>
      <c r="D34" s="137"/>
      <c r="E34" s="137"/>
      <c r="F34" s="137"/>
      <c r="G34" s="137"/>
      <c r="H34" s="137"/>
      <c r="I34" s="137"/>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8"/>
      <c r="B35" s="138"/>
      <c r="C35" s="138"/>
      <c r="D35" s="138"/>
      <c r="E35" s="138"/>
      <c r="F35" s="138"/>
      <c r="G35" s="138"/>
      <c r="H35" s="138"/>
      <c r="I35" s="138"/>
      <c r="J35" s="139"/>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0"/>
      <c r="B36" s="140"/>
      <c r="C36" s="140"/>
      <c r="D36" s="140"/>
      <c r="E36" s="140"/>
      <c r="F36" s="140"/>
      <c r="G36" s="140"/>
      <c r="H36" s="140"/>
      <c r="I36" s="140"/>
      <c r="J36" s="141"/>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8" t="s">
        <v>81</v>
      </c>
      <c r="B37" s="98"/>
      <c r="C37" s="98"/>
      <c r="D37" s="98"/>
      <c r="E37" s="98"/>
      <c r="F37" s="98"/>
      <c r="G37" s="98"/>
      <c r="H37" s="98"/>
      <c r="I37" s="98"/>
      <c r="J37" s="15"/>
    </row>
    <row r="38" spans="1:256" ht="30" customHeight="1" x14ac:dyDescent="0.35">
      <c r="A38" s="6" t="s">
        <v>24</v>
      </c>
      <c r="B38" s="99" t="s">
        <v>25</v>
      </c>
      <c r="C38" s="99"/>
      <c r="D38" s="99"/>
      <c r="E38" s="99"/>
      <c r="F38" s="99"/>
      <c r="G38" s="99"/>
      <c r="H38" s="3" t="s">
        <v>26</v>
      </c>
      <c r="I38" s="3" t="s">
        <v>27</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15</v>
      </c>
      <c r="B39" s="100" t="s">
        <v>28</v>
      </c>
      <c r="C39" s="100"/>
      <c r="D39" s="100"/>
      <c r="E39" s="100"/>
      <c r="F39" s="100"/>
      <c r="G39" s="100"/>
      <c r="H39" s="23">
        <v>0.2</v>
      </c>
      <c r="I39" s="34">
        <f>(I24+I33)*H39</f>
        <v>891.76006400000006</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16</v>
      </c>
      <c r="B40" s="100" t="s">
        <v>29</v>
      </c>
      <c r="C40" s="100"/>
      <c r="D40" s="100"/>
      <c r="E40" s="100"/>
      <c r="F40" s="100"/>
      <c r="G40" s="100"/>
      <c r="H40" s="23">
        <v>2.5000000000000001E-2</v>
      </c>
      <c r="I40" s="34">
        <f>(I24+I33)*H40</f>
        <v>111.47000800000001</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30</v>
      </c>
      <c r="B41" s="152" t="s">
        <v>80</v>
      </c>
      <c r="C41" s="152"/>
      <c r="D41" s="5" t="s">
        <v>31</v>
      </c>
      <c r="E41" s="30">
        <v>0.03</v>
      </c>
      <c r="F41" s="5" t="s">
        <v>32</v>
      </c>
      <c r="G41" s="31">
        <v>1</v>
      </c>
      <c r="H41" s="23">
        <f>ROUND((E41*G41),6)</f>
        <v>0.03</v>
      </c>
      <c r="I41" s="34">
        <f>(I24+I33)*H41</f>
        <v>133.76400960000001</v>
      </c>
      <c r="J41" s="42" t="s">
        <v>85</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33</v>
      </c>
      <c r="B42" s="100" t="s">
        <v>34</v>
      </c>
      <c r="C42" s="100"/>
      <c r="D42" s="100"/>
      <c r="E42" s="100"/>
      <c r="F42" s="100"/>
      <c r="G42" s="100"/>
      <c r="H42" s="23">
        <v>1.4999999999999999E-2</v>
      </c>
      <c r="I42" s="34">
        <f>(I24+I33)*H42</f>
        <v>66.882004800000004</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9</v>
      </c>
      <c r="B43" s="100" t="s">
        <v>35</v>
      </c>
      <c r="C43" s="100"/>
      <c r="D43" s="100"/>
      <c r="E43" s="100"/>
      <c r="F43" s="100"/>
      <c r="G43" s="100"/>
      <c r="H43" s="23">
        <v>0.01</v>
      </c>
      <c r="I43" s="34">
        <f>(I24+I33)*H43</f>
        <v>44.588003200000003</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36</v>
      </c>
      <c r="B44" s="100" t="s">
        <v>2</v>
      </c>
      <c r="C44" s="100"/>
      <c r="D44" s="100"/>
      <c r="E44" s="100"/>
      <c r="F44" s="100"/>
      <c r="G44" s="100"/>
      <c r="H44" s="23">
        <v>6.0000000000000001E-3</v>
      </c>
      <c r="I44" s="34">
        <f>(I24+I33)*H44</f>
        <v>26.752801920000003</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37</v>
      </c>
      <c r="B45" s="100" t="s">
        <v>3</v>
      </c>
      <c r="C45" s="100"/>
      <c r="D45" s="100"/>
      <c r="E45" s="100"/>
      <c r="F45" s="100"/>
      <c r="G45" s="100"/>
      <c r="H45" s="23">
        <v>2E-3</v>
      </c>
      <c r="I45" s="34">
        <f>(I24+I33)*H45</f>
        <v>8.9176006400000016</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9"/>
      <c r="B46" s="150"/>
      <c r="C46" s="150"/>
      <c r="D46" s="150"/>
      <c r="E46" s="150"/>
      <c r="F46" s="150"/>
      <c r="G46" s="151"/>
      <c r="H46" s="50">
        <f>SUM(H39:H45)</f>
        <v>0.28800000000000003</v>
      </c>
      <c r="I46" s="29">
        <f>SUM(I39:I45)</f>
        <v>1284.13449216</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38</v>
      </c>
      <c r="B47" s="100" t="s">
        <v>4</v>
      </c>
      <c r="C47" s="100"/>
      <c r="D47" s="100"/>
      <c r="E47" s="100"/>
      <c r="F47" s="100"/>
      <c r="G47" s="100"/>
      <c r="H47" s="23">
        <v>0.08</v>
      </c>
      <c r="I47" s="34">
        <f>(I24+I33)*H47</f>
        <v>356.70402560000002</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8" t="s">
        <v>1</v>
      </c>
      <c r="B48" s="148"/>
      <c r="C48" s="148"/>
      <c r="D48" s="148"/>
      <c r="E48" s="148"/>
      <c r="F48" s="148"/>
      <c r="G48" s="148"/>
      <c r="H48" s="56">
        <f>H46+H47</f>
        <v>0.36800000000000005</v>
      </c>
      <c r="I48" s="35">
        <f>I46+I47</f>
        <v>1640.8385177600001</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7" t="s">
        <v>82</v>
      </c>
      <c r="B49" s="137"/>
      <c r="C49" s="137"/>
      <c r="D49" s="137"/>
      <c r="E49" s="137"/>
      <c r="F49" s="137"/>
      <c r="G49" s="137"/>
      <c r="H49" s="137"/>
      <c r="I49" s="137"/>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5"/>
      <c r="B50" s="155"/>
      <c r="C50" s="155"/>
      <c r="D50" s="155"/>
      <c r="E50" s="155"/>
      <c r="F50" s="155"/>
      <c r="G50" s="155"/>
      <c r="H50" s="155"/>
      <c r="I50" s="155"/>
      <c r="J50" s="156"/>
    </row>
    <row r="51" spans="1:256" s="2" customFormat="1" ht="15.5" x14ac:dyDescent="0.35">
      <c r="A51" s="157"/>
      <c r="B51" s="157"/>
      <c r="C51" s="157"/>
      <c r="D51" s="157"/>
      <c r="E51" s="157"/>
      <c r="F51" s="157"/>
      <c r="G51" s="157"/>
      <c r="H51" s="157"/>
      <c r="I51" s="157"/>
      <c r="J51" s="158"/>
    </row>
    <row r="52" spans="1:256" ht="18.649999999999999" customHeight="1" x14ac:dyDescent="0.35">
      <c r="A52" s="127" t="s">
        <v>39</v>
      </c>
      <c r="B52" s="127"/>
      <c r="C52" s="127"/>
      <c r="D52" s="127"/>
      <c r="E52" s="127"/>
      <c r="F52" s="127"/>
      <c r="G52" s="127"/>
      <c r="H52" s="127"/>
      <c r="I52" s="127"/>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40</v>
      </c>
      <c r="B53" s="99" t="s">
        <v>41</v>
      </c>
      <c r="C53" s="99"/>
      <c r="D53" s="99"/>
      <c r="E53" s="99"/>
      <c r="F53" s="99"/>
      <c r="G53" s="99"/>
      <c r="H53" s="99"/>
      <c r="I53" s="3" t="s">
        <v>22</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15</v>
      </c>
      <c r="B54" s="100" t="s">
        <v>148</v>
      </c>
      <c r="C54" s="100"/>
      <c r="D54" s="100"/>
      <c r="E54" s="100"/>
      <c r="F54" s="100"/>
      <c r="G54" s="100"/>
      <c r="H54" s="100"/>
      <c r="I54" s="24">
        <f>(5.5*2*22)-(I22/100)*6</f>
        <v>71.12</v>
      </c>
      <c r="J54" s="32"/>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53" t="s">
        <v>42</v>
      </c>
      <c r="C55" s="153"/>
      <c r="D55" s="153"/>
      <c r="E55" s="153"/>
      <c r="F55" s="153"/>
      <c r="G55" s="153"/>
      <c r="H55" s="40">
        <v>5.5</v>
      </c>
      <c r="I55" s="24"/>
      <c r="J55" s="47"/>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53" t="s">
        <v>43</v>
      </c>
      <c r="C56" s="153"/>
      <c r="D56" s="153"/>
      <c r="E56" s="153"/>
      <c r="F56" s="153"/>
      <c r="G56" s="153"/>
      <c r="H56" s="37">
        <v>2</v>
      </c>
      <c r="I56" s="24"/>
      <c r="J56" s="47"/>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53" t="s">
        <v>44</v>
      </c>
      <c r="C57" s="153"/>
      <c r="D57" s="153"/>
      <c r="E57" s="153"/>
      <c r="F57" s="153"/>
      <c r="G57" s="153"/>
      <c r="H57" s="79">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54" t="s">
        <v>86</v>
      </c>
      <c r="C58" s="154"/>
      <c r="D58" s="154"/>
      <c r="E58" s="154"/>
      <c r="F58" s="154"/>
      <c r="G58" s="154"/>
      <c r="H58" s="39">
        <v>0.06</v>
      </c>
      <c r="I58" s="38"/>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16</v>
      </c>
      <c r="B59" s="100" t="s">
        <v>149</v>
      </c>
      <c r="C59" s="100"/>
      <c r="D59" s="100"/>
      <c r="E59" s="100"/>
      <c r="F59" s="100"/>
      <c r="G59" s="100"/>
      <c r="H59" s="100"/>
      <c r="I59" s="34">
        <v>35</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53" t="s">
        <v>127</v>
      </c>
      <c r="C60" s="153"/>
      <c r="D60" s="153"/>
      <c r="E60" s="153"/>
      <c r="F60" s="153"/>
      <c r="G60" s="153"/>
      <c r="H60" s="40">
        <f>I59*H61</f>
        <v>770</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53" t="s">
        <v>45</v>
      </c>
      <c r="C61" s="153"/>
      <c r="D61" s="153"/>
      <c r="E61" s="153"/>
      <c r="F61" s="153"/>
      <c r="G61" s="153"/>
      <c r="H61" s="79">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53" t="s">
        <v>46</v>
      </c>
      <c r="C62" s="153"/>
      <c r="D62" s="153"/>
      <c r="E62" s="153"/>
      <c r="F62" s="153"/>
      <c r="G62" s="153"/>
      <c r="H62" s="78">
        <v>0.1</v>
      </c>
      <c r="I62" s="24">
        <f>H62*H60</f>
        <v>77</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30</v>
      </c>
      <c r="B63" s="100" t="s">
        <v>47</v>
      </c>
      <c r="C63" s="100"/>
      <c r="D63" s="100"/>
      <c r="E63" s="100"/>
      <c r="F63" s="100"/>
      <c r="G63" s="100"/>
      <c r="H63" s="100"/>
      <c r="I63" s="28">
        <v>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x14ac:dyDescent="0.35">
      <c r="A64" s="4" t="s">
        <v>33</v>
      </c>
      <c r="B64" s="100" t="s">
        <v>5</v>
      </c>
      <c r="C64" s="100"/>
      <c r="D64" s="100"/>
      <c r="E64" s="100"/>
      <c r="F64" s="100"/>
      <c r="G64" s="100"/>
      <c r="H64" s="100"/>
      <c r="I64" s="33">
        <v>0</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15.75" customHeight="1" x14ac:dyDescent="0.35">
      <c r="A65" s="4" t="s">
        <v>9</v>
      </c>
      <c r="B65" s="165" t="s">
        <v>48</v>
      </c>
      <c r="C65" s="165"/>
      <c r="D65" s="165"/>
      <c r="E65" s="165"/>
      <c r="F65" s="165"/>
      <c r="G65" s="165"/>
      <c r="H65" s="165"/>
      <c r="I65" s="33">
        <v>0</v>
      </c>
      <c r="J65" s="11"/>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75" customHeight="1" x14ac:dyDescent="0.35">
      <c r="A66" s="12"/>
      <c r="B66" s="148" t="s">
        <v>1</v>
      </c>
      <c r="C66" s="148"/>
      <c r="D66" s="148"/>
      <c r="E66" s="148"/>
      <c r="F66" s="148"/>
      <c r="G66" s="148"/>
      <c r="H66" s="148"/>
      <c r="I66" s="8">
        <f>(I54+H60-I62)</f>
        <v>764.12</v>
      </c>
      <c r="J66" s="11"/>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28" customHeight="1" x14ac:dyDescent="0.35">
      <c r="A67" s="163" t="s">
        <v>49</v>
      </c>
      <c r="B67" s="163"/>
      <c r="C67" s="163"/>
      <c r="D67" s="163"/>
      <c r="E67" s="163"/>
      <c r="F67" s="163"/>
      <c r="G67" s="163"/>
      <c r="H67" s="163"/>
      <c r="I67" s="163"/>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5" customHeight="1" x14ac:dyDescent="0.35">
      <c r="A68" s="159"/>
      <c r="B68" s="159"/>
      <c r="C68" s="159"/>
      <c r="D68" s="159"/>
      <c r="E68" s="159"/>
      <c r="F68" s="159"/>
      <c r="G68" s="159"/>
      <c r="H68" s="159"/>
      <c r="I68" s="159"/>
      <c r="J68" s="16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ht="16" customHeight="1" x14ac:dyDescent="0.35">
      <c r="A69" s="161"/>
      <c r="B69" s="161"/>
      <c r="C69" s="161"/>
      <c r="D69" s="161"/>
      <c r="E69" s="161"/>
      <c r="F69" s="161"/>
      <c r="G69" s="161"/>
      <c r="H69" s="161"/>
      <c r="I69" s="161"/>
      <c r="J69" s="162"/>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ht="18.5" customHeight="1" x14ac:dyDescent="0.35">
      <c r="A70" s="98" t="s">
        <v>83</v>
      </c>
      <c r="B70" s="98"/>
      <c r="C70" s="98"/>
      <c r="D70" s="98"/>
      <c r="E70" s="98"/>
      <c r="F70" s="98"/>
      <c r="G70" s="98"/>
      <c r="H70" s="98"/>
      <c r="I70" s="98"/>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3">
        <v>2</v>
      </c>
      <c r="B71" s="99" t="s">
        <v>50</v>
      </c>
      <c r="C71" s="99"/>
      <c r="D71" s="99"/>
      <c r="E71" s="99"/>
      <c r="F71" s="99"/>
      <c r="G71" s="99"/>
      <c r="H71" s="99"/>
      <c r="I71" s="3" t="s">
        <v>22</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20</v>
      </c>
      <c r="B72" s="100" t="s">
        <v>51</v>
      </c>
      <c r="C72" s="100"/>
      <c r="D72" s="100"/>
      <c r="E72" s="100"/>
      <c r="F72" s="100"/>
      <c r="G72" s="100"/>
      <c r="H72" s="100"/>
      <c r="I72" s="36">
        <f>I33</f>
        <v>756.40031999999997</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5" t="s">
        <v>24</v>
      </c>
      <c r="B73" s="100" t="s">
        <v>25</v>
      </c>
      <c r="C73" s="100"/>
      <c r="D73" s="100"/>
      <c r="E73" s="100"/>
      <c r="F73" s="100"/>
      <c r="G73" s="100"/>
      <c r="H73" s="100"/>
      <c r="I73" s="36">
        <f>I48</f>
        <v>1640.8385177600001</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x14ac:dyDescent="0.35">
      <c r="A74" s="5" t="s">
        <v>40</v>
      </c>
      <c r="B74" s="100" t="s">
        <v>41</v>
      </c>
      <c r="C74" s="100"/>
      <c r="D74" s="100"/>
      <c r="E74" s="100"/>
      <c r="F74" s="100"/>
      <c r="G74" s="100"/>
      <c r="H74" s="100"/>
      <c r="I74" s="36">
        <f>I66</f>
        <v>764.12</v>
      </c>
      <c r="J74" s="11"/>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x14ac:dyDescent="0.35">
      <c r="A75" s="99" t="s">
        <v>1</v>
      </c>
      <c r="B75" s="99"/>
      <c r="C75" s="99"/>
      <c r="D75" s="99"/>
      <c r="E75" s="99"/>
      <c r="F75" s="99"/>
      <c r="G75" s="99"/>
      <c r="H75" s="99"/>
      <c r="I75" s="41">
        <f>SUM(I72+I73+I74)</f>
        <v>3161.3588377599999</v>
      </c>
      <c r="J75" s="11"/>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ht="15" customHeight="1" x14ac:dyDescent="0.35">
      <c r="A76" s="173"/>
      <c r="B76" s="173"/>
      <c r="C76" s="173"/>
      <c r="D76" s="173"/>
      <c r="E76" s="173"/>
      <c r="F76" s="173"/>
      <c r="G76" s="173"/>
      <c r="H76" s="173"/>
      <c r="I76" s="173"/>
      <c r="J76" s="173"/>
      <c r="K76" s="174"/>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c r="DH76" s="10"/>
      <c r="DI76" s="10"/>
      <c r="DJ76" s="10"/>
      <c r="DK76" s="10"/>
      <c r="DL76" s="10"/>
      <c r="DM76" s="10"/>
      <c r="DN76" s="10"/>
      <c r="DO76" s="10"/>
      <c r="DP76" s="10"/>
      <c r="DQ76" s="10"/>
      <c r="DR76" s="10"/>
      <c r="DS76" s="10"/>
      <c r="DT76" s="10"/>
      <c r="DU76" s="10"/>
      <c r="DV76" s="10"/>
      <c r="DW76" s="10"/>
      <c r="DX76" s="10"/>
      <c r="DY76" s="10"/>
      <c r="DZ76" s="10"/>
      <c r="EA76" s="10"/>
      <c r="EB76" s="10"/>
      <c r="EC76" s="10"/>
      <c r="ED76" s="10"/>
      <c r="EE76" s="10"/>
      <c r="EF76" s="10"/>
      <c r="EG76" s="10"/>
      <c r="EH76" s="10"/>
      <c r="EI76" s="10"/>
      <c r="EJ76" s="10"/>
      <c r="EK76" s="10"/>
      <c r="EL76" s="10"/>
      <c r="EM76" s="10"/>
      <c r="EN76" s="10"/>
      <c r="EO76" s="10"/>
      <c r="EP76" s="10"/>
      <c r="EQ76" s="10"/>
      <c r="ER76" s="10"/>
      <c r="ES76" s="10"/>
      <c r="ET76" s="10"/>
      <c r="EU76" s="10"/>
      <c r="EV76" s="10"/>
      <c r="EW76" s="10"/>
      <c r="EX76" s="10"/>
      <c r="EY76" s="10"/>
      <c r="EZ76" s="10"/>
      <c r="FA76" s="10"/>
      <c r="FB76" s="10"/>
      <c r="FC76" s="10"/>
      <c r="FD76" s="10"/>
      <c r="FE76" s="10"/>
      <c r="FF76" s="10"/>
      <c r="FG76" s="10"/>
      <c r="FH76" s="10"/>
      <c r="FI76" s="10"/>
      <c r="FJ76" s="10"/>
      <c r="FK76" s="10"/>
      <c r="FL76" s="10"/>
      <c r="FM76" s="10"/>
      <c r="FN76" s="10"/>
      <c r="FO76" s="10"/>
      <c r="FP76" s="10"/>
      <c r="FQ76" s="10"/>
      <c r="FR76" s="10"/>
      <c r="FS76" s="10"/>
      <c r="FT76" s="10"/>
      <c r="FU76" s="10"/>
      <c r="FV76" s="10"/>
      <c r="FW76" s="10"/>
      <c r="FX76" s="10"/>
      <c r="FY76" s="10"/>
      <c r="FZ76" s="10"/>
      <c r="GA76" s="10"/>
      <c r="GB76" s="10"/>
      <c r="GC76" s="10"/>
      <c r="GD76" s="10"/>
      <c r="GE76" s="10"/>
      <c r="GF76" s="10"/>
      <c r="GG76" s="10"/>
      <c r="GH76" s="10"/>
      <c r="GI76" s="10"/>
      <c r="GJ76" s="10"/>
      <c r="GK76" s="10"/>
      <c r="GL76" s="10"/>
      <c r="GM76" s="10"/>
      <c r="GN76" s="10"/>
      <c r="GO76" s="10"/>
      <c r="GP76" s="10"/>
      <c r="GQ76" s="10"/>
      <c r="GR76" s="10"/>
      <c r="GS76" s="10"/>
      <c r="GT76" s="10"/>
      <c r="GU76" s="10"/>
      <c r="GV76" s="10"/>
      <c r="GW76" s="10"/>
      <c r="GX76" s="10"/>
      <c r="GY76" s="10"/>
      <c r="GZ76" s="10"/>
      <c r="HA76" s="10"/>
      <c r="HB76" s="10"/>
      <c r="HC76" s="10"/>
      <c r="HD76" s="10"/>
      <c r="HE76" s="10"/>
      <c r="HF76" s="10"/>
      <c r="HG76" s="10"/>
      <c r="HH76" s="10"/>
      <c r="HI76" s="10"/>
      <c r="HJ76" s="10"/>
      <c r="HK76" s="10"/>
      <c r="HL76" s="10"/>
      <c r="HM76" s="10"/>
      <c r="HN76" s="10"/>
      <c r="HO76" s="10"/>
      <c r="HP76" s="10"/>
      <c r="HQ76" s="10"/>
      <c r="HR76" s="10"/>
      <c r="HS76" s="10"/>
      <c r="HT76" s="10"/>
      <c r="HU76" s="10"/>
      <c r="HV76" s="10"/>
      <c r="HW76" s="10"/>
      <c r="HX76" s="10"/>
      <c r="HY76" s="10"/>
      <c r="HZ76" s="10"/>
      <c r="IA76" s="10"/>
      <c r="IB76" s="10"/>
      <c r="IC76" s="10"/>
      <c r="ID76" s="10"/>
      <c r="IE76" s="10"/>
      <c r="IF76" s="10"/>
      <c r="IG76" s="10"/>
      <c r="IH76" s="10"/>
      <c r="II76" s="10"/>
      <c r="IJ76" s="10"/>
      <c r="IK76" s="10"/>
      <c r="IL76" s="10"/>
      <c r="IM76" s="10"/>
      <c r="IN76" s="10"/>
      <c r="IO76" s="10"/>
      <c r="IP76" s="10"/>
      <c r="IQ76" s="10"/>
      <c r="IR76" s="10"/>
      <c r="IS76" s="10"/>
      <c r="IT76" s="10"/>
      <c r="IU76" s="10"/>
      <c r="IV76" s="10"/>
    </row>
    <row r="77" spans="1:256" ht="16" customHeight="1" x14ac:dyDescent="0.35">
      <c r="A77" s="173"/>
      <c r="B77" s="173"/>
      <c r="C77" s="173"/>
      <c r="D77" s="173"/>
      <c r="E77" s="173"/>
      <c r="F77" s="173"/>
      <c r="G77" s="173"/>
      <c r="H77" s="173"/>
      <c r="I77" s="173"/>
      <c r="J77" s="173"/>
      <c r="K77" s="174"/>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s="13" customFormat="1" x14ac:dyDescent="0.35">
      <c r="A78" s="127" t="s">
        <v>52</v>
      </c>
      <c r="B78" s="127"/>
      <c r="C78" s="127"/>
      <c r="D78" s="127"/>
      <c r="E78" s="127"/>
      <c r="F78" s="127"/>
      <c r="G78" s="127"/>
      <c r="H78" s="127"/>
      <c r="I78" s="127"/>
      <c r="J78" s="127"/>
      <c r="K78" s="15"/>
    </row>
    <row r="79" spans="1:256" x14ac:dyDescent="0.35">
      <c r="A79" s="6">
        <v>3</v>
      </c>
      <c r="B79" s="148" t="s">
        <v>53</v>
      </c>
      <c r="C79" s="148"/>
      <c r="D79" s="148"/>
      <c r="E79" s="148"/>
      <c r="F79" s="148"/>
      <c r="G79" s="148"/>
      <c r="H79" s="148"/>
      <c r="I79" s="6" t="s">
        <v>90</v>
      </c>
      <c r="J79" s="6" t="s">
        <v>54</v>
      </c>
      <c r="K79" s="80"/>
      <c r="L79" s="49"/>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x14ac:dyDescent="0.35">
      <c r="A80" s="4" t="s">
        <v>15</v>
      </c>
      <c r="B80" s="100" t="s">
        <v>97</v>
      </c>
      <c r="C80" s="100"/>
      <c r="D80" s="100"/>
      <c r="E80" s="100"/>
      <c r="F80" s="100"/>
      <c r="G80" s="100"/>
      <c r="H80" s="100"/>
      <c r="I80" s="26">
        <f>(1/12*0.05*100%)</f>
        <v>4.1666666666666666E-3</v>
      </c>
      <c r="J80" s="34">
        <f>I24*I80</f>
        <v>15.426666666666668</v>
      </c>
      <c r="K80" s="81"/>
      <c r="L80" s="51"/>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c r="DF80" s="10"/>
      <c r="DG80" s="10"/>
      <c r="DH80" s="10"/>
      <c r="DI80" s="10"/>
      <c r="DJ80" s="10"/>
      <c r="DK80" s="10"/>
      <c r="DL80" s="10"/>
      <c r="DM80" s="10"/>
      <c r="DN80" s="10"/>
      <c r="DO80" s="10"/>
      <c r="DP80" s="10"/>
      <c r="DQ80" s="10"/>
      <c r="DR80" s="10"/>
      <c r="DS80" s="10"/>
      <c r="DT80" s="10"/>
      <c r="DU80" s="10"/>
      <c r="DV80" s="10"/>
      <c r="DW80" s="10"/>
      <c r="DX80" s="10"/>
      <c r="DY80" s="10"/>
      <c r="DZ80" s="10"/>
      <c r="EA80" s="10"/>
      <c r="EB80" s="10"/>
      <c r="EC80" s="10"/>
      <c r="ED80" s="10"/>
      <c r="EE80" s="10"/>
      <c r="EF80" s="10"/>
      <c r="EG80" s="10"/>
      <c r="EH80" s="10"/>
      <c r="EI80" s="10"/>
      <c r="EJ80" s="10"/>
      <c r="EK80" s="10"/>
      <c r="EL80" s="10"/>
      <c r="EM80" s="10"/>
      <c r="EN80" s="10"/>
      <c r="EO80" s="10"/>
      <c r="EP80" s="10"/>
      <c r="EQ80" s="10"/>
      <c r="ER80" s="10"/>
      <c r="ES80" s="10"/>
      <c r="ET80" s="10"/>
      <c r="EU80" s="10"/>
      <c r="EV80" s="10"/>
      <c r="EW80" s="10"/>
      <c r="EX80" s="10"/>
      <c r="EY80" s="10"/>
      <c r="EZ80" s="10"/>
      <c r="FA80" s="10"/>
      <c r="FB80" s="10"/>
      <c r="FC80" s="10"/>
      <c r="FD80" s="10"/>
      <c r="FE80" s="10"/>
      <c r="FF80" s="10"/>
      <c r="FG80" s="10"/>
      <c r="FH80" s="10"/>
      <c r="FI80" s="10"/>
      <c r="FJ80" s="10"/>
      <c r="FK80" s="10"/>
      <c r="FL80" s="10"/>
      <c r="FM80" s="10"/>
      <c r="FN80" s="10"/>
      <c r="FO80" s="10"/>
      <c r="FP80" s="10"/>
      <c r="FQ80" s="10"/>
      <c r="FR80" s="10"/>
      <c r="FS80" s="10"/>
      <c r="FT80" s="10"/>
      <c r="FU80" s="10"/>
      <c r="FV80" s="10"/>
      <c r="FW80" s="10"/>
      <c r="FX80" s="10"/>
      <c r="FY80" s="10"/>
      <c r="FZ80" s="10"/>
      <c r="GA80" s="10"/>
      <c r="GB80" s="10"/>
      <c r="GC80" s="10"/>
      <c r="GD80" s="10"/>
      <c r="GE80" s="10"/>
      <c r="GF80" s="10"/>
      <c r="GG80" s="10"/>
      <c r="GH80" s="10"/>
      <c r="GI80" s="10"/>
      <c r="GJ80" s="10"/>
      <c r="GK80" s="10"/>
      <c r="GL80" s="10"/>
      <c r="GM80" s="10"/>
      <c r="GN80" s="10"/>
      <c r="GO80" s="10"/>
      <c r="GP80" s="10"/>
      <c r="GQ80" s="10"/>
      <c r="GR80" s="10"/>
      <c r="GS80" s="10"/>
      <c r="GT80" s="10"/>
      <c r="GU80" s="10"/>
      <c r="GV80" s="10"/>
      <c r="GW80" s="10"/>
      <c r="GX80" s="10"/>
      <c r="GY80" s="10"/>
      <c r="GZ80" s="10"/>
      <c r="HA80" s="10"/>
      <c r="HB80" s="10"/>
      <c r="HC80" s="10"/>
      <c r="HD80" s="10"/>
      <c r="HE80" s="10"/>
      <c r="HF80" s="10"/>
      <c r="HG80" s="10"/>
      <c r="HH80" s="10"/>
      <c r="HI80" s="10"/>
      <c r="HJ80" s="10"/>
      <c r="HK80" s="10"/>
      <c r="HL80" s="10"/>
      <c r="HM80" s="10"/>
      <c r="HN80" s="10"/>
      <c r="HO80" s="10"/>
      <c r="HP80" s="10"/>
      <c r="HQ80" s="10"/>
      <c r="HR80" s="10"/>
      <c r="HS80" s="10"/>
      <c r="HT80" s="10"/>
      <c r="HU80" s="10"/>
      <c r="HV80" s="10"/>
      <c r="HW80" s="10"/>
      <c r="HX80" s="10"/>
      <c r="HY80" s="10"/>
      <c r="HZ80" s="10"/>
      <c r="IA80" s="10"/>
      <c r="IB80" s="10"/>
      <c r="IC80" s="10"/>
      <c r="ID80" s="10"/>
      <c r="IE80" s="10"/>
      <c r="IF80" s="10"/>
      <c r="IG80" s="10"/>
      <c r="IH80" s="10"/>
      <c r="II80" s="10"/>
      <c r="IJ80" s="10"/>
      <c r="IK80" s="10"/>
      <c r="IL80" s="10"/>
      <c r="IM80" s="10"/>
      <c r="IN80" s="10"/>
      <c r="IO80" s="10"/>
      <c r="IP80" s="10"/>
      <c r="IQ80" s="10"/>
      <c r="IR80" s="10"/>
      <c r="IS80" s="10"/>
      <c r="IT80" s="10"/>
      <c r="IU80" s="10"/>
      <c r="IV80" s="10"/>
    </row>
    <row r="81" spans="1:256" x14ac:dyDescent="0.35">
      <c r="A81" s="4" t="s">
        <v>16</v>
      </c>
      <c r="B81" s="166" t="s">
        <v>87</v>
      </c>
      <c r="C81" s="167"/>
      <c r="D81" s="167"/>
      <c r="E81" s="167"/>
      <c r="F81" s="167"/>
      <c r="G81" s="167"/>
      <c r="H81" s="168"/>
      <c r="I81" s="52">
        <f>(8%*0.42%)</f>
        <v>3.3599999999999998E-4</v>
      </c>
      <c r="J81" s="34">
        <f>I24*I81</f>
        <v>1.2440064</v>
      </c>
      <c r="K81" s="82"/>
      <c r="L81" s="49"/>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s="54" customFormat="1" ht="28" customHeight="1" x14ac:dyDescent="0.3">
      <c r="A82" s="66" t="s">
        <v>30</v>
      </c>
      <c r="B82" s="164" t="s">
        <v>88</v>
      </c>
      <c r="C82" s="164"/>
      <c r="D82" s="164"/>
      <c r="E82" s="164"/>
      <c r="F82" s="164"/>
      <c r="G82" s="164"/>
      <c r="H82" s="164"/>
      <c r="I82" s="55">
        <f>(((1+2/12+(1/3*1/12))*(0.08*0.4*0.9*100%)))</f>
        <v>3.44E-2</v>
      </c>
      <c r="J82" s="34">
        <f>I24*I82</f>
        <v>127.36256</v>
      </c>
      <c r="K82" s="83"/>
      <c r="L82" s="57"/>
    </row>
    <row r="83" spans="1:256" ht="31.75" customHeight="1" x14ac:dyDescent="0.35">
      <c r="A83" s="4" t="s">
        <v>33</v>
      </c>
      <c r="B83" s="100" t="s">
        <v>91</v>
      </c>
      <c r="C83" s="100"/>
      <c r="D83" s="100"/>
      <c r="E83" s="100"/>
      <c r="F83" s="100"/>
      <c r="G83" s="100"/>
      <c r="H83" s="100"/>
      <c r="I83" s="59">
        <f>(7/30)/12*100%</f>
        <v>1.9444444444444445E-2</v>
      </c>
      <c r="J83" s="34">
        <f>I24*I83</f>
        <v>71.99111111111111</v>
      </c>
      <c r="K83" s="47"/>
      <c r="L83" s="4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4" t="s">
        <v>9</v>
      </c>
      <c r="B84" s="165" t="s">
        <v>89</v>
      </c>
      <c r="C84" s="165"/>
      <c r="D84" s="165"/>
      <c r="E84" s="165"/>
      <c r="F84" s="165"/>
      <c r="G84" s="165"/>
      <c r="H84" s="165"/>
      <c r="I84" s="23">
        <f>36.8%*1.94%</f>
        <v>7.1392000000000001E-3</v>
      </c>
      <c r="J84" s="34">
        <f>I24*I84</f>
        <v>26.432174079999999</v>
      </c>
      <c r="K84" s="47"/>
      <c r="L84" s="6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30.5" customHeight="1" x14ac:dyDescent="0.35">
      <c r="A85" s="4" t="s">
        <v>36</v>
      </c>
      <c r="B85" s="166" t="s">
        <v>98</v>
      </c>
      <c r="C85" s="167"/>
      <c r="D85" s="167"/>
      <c r="E85" s="167"/>
      <c r="F85" s="167"/>
      <c r="G85" s="167"/>
      <c r="H85" s="168"/>
      <c r="I85" s="58">
        <f>0.08*0.0194*0.4*100%</f>
        <v>6.2080000000000002E-4</v>
      </c>
      <c r="J85" s="34">
        <f>I24*I85</f>
        <v>2.2984499199999999</v>
      </c>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75" customHeight="1" x14ac:dyDescent="0.35">
      <c r="A86" s="65"/>
      <c r="B86" s="134" t="s">
        <v>101</v>
      </c>
      <c r="C86" s="135"/>
      <c r="D86" s="135"/>
      <c r="E86" s="135"/>
      <c r="F86" s="135"/>
      <c r="G86" s="135"/>
      <c r="H86" s="136"/>
      <c r="I86" s="56">
        <f>SUM(I80:I85)</f>
        <v>6.6107111111111116E-2</v>
      </c>
      <c r="J86" s="35">
        <f>SUM(J80:J85)</f>
        <v>244.75496817777778</v>
      </c>
      <c r="K86" s="47"/>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6" customHeight="1" x14ac:dyDescent="0.35">
      <c r="A87" s="169"/>
      <c r="B87" s="169"/>
      <c r="C87" s="169"/>
      <c r="D87" s="169"/>
      <c r="E87" s="169"/>
      <c r="F87" s="169"/>
      <c r="G87" s="169"/>
      <c r="H87" s="169"/>
      <c r="I87" s="169"/>
      <c r="J87" s="17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ht="15" customHeight="1" x14ac:dyDescent="0.35">
      <c r="A88" s="171"/>
      <c r="B88" s="171"/>
      <c r="C88" s="171"/>
      <c r="D88" s="171"/>
      <c r="E88" s="171"/>
      <c r="F88" s="171"/>
      <c r="G88" s="171"/>
      <c r="H88" s="171"/>
      <c r="I88" s="171"/>
      <c r="J88" s="172"/>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c r="DH88" s="10"/>
      <c r="DI88" s="10"/>
      <c r="DJ88" s="10"/>
      <c r="DK88" s="10"/>
      <c r="DL88" s="10"/>
      <c r="DM88" s="10"/>
      <c r="DN88" s="10"/>
      <c r="DO88" s="10"/>
      <c r="DP88" s="10"/>
      <c r="DQ88" s="10"/>
      <c r="DR88" s="10"/>
      <c r="DS88" s="10"/>
      <c r="DT88" s="10"/>
      <c r="DU88" s="10"/>
      <c r="DV88" s="10"/>
      <c r="DW88" s="10"/>
      <c r="DX88" s="10"/>
      <c r="DY88" s="10"/>
      <c r="DZ88" s="10"/>
      <c r="EA88" s="10"/>
      <c r="EB88" s="10"/>
      <c r="EC88" s="10"/>
      <c r="ED88" s="10"/>
      <c r="EE88" s="10"/>
      <c r="EF88" s="10"/>
      <c r="EG88" s="10"/>
      <c r="EH88" s="10"/>
      <c r="EI88" s="10"/>
      <c r="EJ88" s="10"/>
      <c r="EK88" s="10"/>
      <c r="EL88" s="10"/>
      <c r="EM88" s="10"/>
      <c r="EN88" s="10"/>
      <c r="EO88" s="10"/>
      <c r="EP88" s="10"/>
      <c r="EQ88" s="10"/>
      <c r="ER88" s="10"/>
      <c r="ES88" s="10"/>
      <c r="ET88" s="10"/>
      <c r="EU88" s="10"/>
      <c r="EV88" s="10"/>
      <c r="EW88" s="10"/>
      <c r="EX88" s="10"/>
      <c r="EY88" s="10"/>
      <c r="EZ88" s="10"/>
      <c r="FA88" s="10"/>
      <c r="FB88" s="10"/>
      <c r="FC88" s="10"/>
      <c r="FD88" s="10"/>
      <c r="FE88" s="10"/>
      <c r="FF88" s="10"/>
      <c r="FG88" s="10"/>
      <c r="FH88" s="10"/>
      <c r="FI88" s="10"/>
      <c r="FJ88" s="10"/>
      <c r="FK88" s="10"/>
      <c r="FL88" s="10"/>
      <c r="FM88" s="10"/>
      <c r="FN88" s="10"/>
      <c r="FO88" s="10"/>
      <c r="FP88" s="10"/>
      <c r="FQ88" s="10"/>
      <c r="FR88" s="10"/>
      <c r="FS88" s="10"/>
      <c r="FT88" s="10"/>
      <c r="FU88" s="10"/>
      <c r="FV88" s="10"/>
      <c r="FW88" s="10"/>
      <c r="FX88" s="10"/>
      <c r="FY88" s="10"/>
      <c r="FZ88" s="10"/>
      <c r="GA88" s="10"/>
      <c r="GB88" s="10"/>
      <c r="GC88" s="10"/>
      <c r="GD88" s="10"/>
      <c r="GE88" s="10"/>
      <c r="GF88" s="10"/>
      <c r="GG88" s="10"/>
      <c r="GH88" s="10"/>
      <c r="GI88" s="10"/>
      <c r="GJ88" s="10"/>
      <c r="GK88" s="10"/>
      <c r="GL88" s="10"/>
      <c r="GM88" s="10"/>
      <c r="GN88" s="10"/>
      <c r="GO88" s="10"/>
      <c r="GP88" s="10"/>
      <c r="GQ88" s="10"/>
      <c r="GR88" s="10"/>
      <c r="GS88" s="10"/>
      <c r="GT88" s="10"/>
      <c r="GU88" s="10"/>
      <c r="GV88" s="10"/>
      <c r="GW88" s="10"/>
      <c r="GX88" s="10"/>
      <c r="GY88" s="10"/>
      <c r="GZ88" s="10"/>
      <c r="HA88" s="10"/>
      <c r="HB88" s="10"/>
      <c r="HC88" s="10"/>
      <c r="HD88" s="10"/>
      <c r="HE88" s="10"/>
      <c r="HF88" s="10"/>
      <c r="HG88" s="10"/>
      <c r="HH88" s="10"/>
      <c r="HI88" s="10"/>
      <c r="HJ88" s="10"/>
      <c r="HK88" s="10"/>
      <c r="HL88" s="10"/>
      <c r="HM88" s="10"/>
      <c r="HN88" s="10"/>
      <c r="HO88" s="10"/>
      <c r="HP88" s="10"/>
      <c r="HQ88" s="10"/>
      <c r="HR88" s="10"/>
      <c r="HS88" s="10"/>
      <c r="HT88" s="10"/>
      <c r="HU88" s="10"/>
      <c r="HV88" s="10"/>
      <c r="HW88" s="10"/>
      <c r="HX88" s="10"/>
      <c r="HY88" s="10"/>
      <c r="HZ88" s="10"/>
      <c r="IA88" s="10"/>
      <c r="IB88" s="10"/>
      <c r="IC88" s="10"/>
      <c r="ID88" s="10"/>
      <c r="IE88" s="10"/>
      <c r="IF88" s="10"/>
      <c r="IG88" s="10"/>
      <c r="IH88" s="10"/>
      <c r="II88" s="10"/>
      <c r="IJ88" s="10"/>
      <c r="IK88" s="10"/>
      <c r="IL88" s="10"/>
      <c r="IM88" s="10"/>
      <c r="IN88" s="10"/>
      <c r="IO88" s="10"/>
      <c r="IP88" s="10"/>
      <c r="IQ88" s="10"/>
      <c r="IR88" s="10"/>
      <c r="IS88" s="10"/>
      <c r="IT88" s="10"/>
      <c r="IU88" s="10"/>
      <c r="IV88" s="10"/>
    </row>
    <row r="89" spans="1:256" ht="18.5" customHeight="1" x14ac:dyDescent="0.35">
      <c r="A89" s="98" t="s">
        <v>55</v>
      </c>
      <c r="B89" s="98"/>
      <c r="C89" s="98"/>
      <c r="D89" s="98"/>
      <c r="E89" s="98"/>
      <c r="F89" s="98"/>
      <c r="G89" s="98"/>
      <c r="H89" s="98"/>
      <c r="I89" s="98"/>
      <c r="J89" s="98"/>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s="48" customFormat="1" ht="19" customHeight="1" x14ac:dyDescent="0.35">
      <c r="A90" s="98" t="s">
        <v>56</v>
      </c>
      <c r="B90" s="98"/>
      <c r="C90" s="98"/>
      <c r="D90" s="98"/>
      <c r="E90" s="98"/>
      <c r="F90" s="98"/>
      <c r="G90" s="98"/>
      <c r="H90" s="98"/>
      <c r="I90" s="98"/>
      <c r="J90" s="98"/>
      <c r="K90" s="84"/>
    </row>
    <row r="91" spans="1:256" ht="15.75" customHeight="1" x14ac:dyDescent="0.35">
      <c r="A91" s="7" t="s">
        <v>57</v>
      </c>
      <c r="B91" s="148" t="s">
        <v>58</v>
      </c>
      <c r="C91" s="148"/>
      <c r="D91" s="148"/>
      <c r="E91" s="148"/>
      <c r="F91" s="148"/>
      <c r="G91" s="148"/>
      <c r="H91" s="148"/>
      <c r="I91" s="6" t="s">
        <v>92</v>
      </c>
      <c r="J91" s="7" t="s">
        <v>22</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6.5" customHeight="1" x14ac:dyDescent="0.35">
      <c r="A92" s="4" t="s">
        <v>15</v>
      </c>
      <c r="B92" s="142" t="s">
        <v>96</v>
      </c>
      <c r="C92" s="142"/>
      <c r="D92" s="142"/>
      <c r="E92" s="142"/>
      <c r="F92" s="142"/>
      <c r="G92" s="142"/>
      <c r="H92" s="142"/>
      <c r="I92" s="59">
        <f>1/12</f>
        <v>8.3333333333333329E-2</v>
      </c>
      <c r="J92" s="34">
        <f>I24*I92</f>
        <v>308.5333333333333</v>
      </c>
      <c r="K92" s="47"/>
      <c r="L92" s="10"/>
      <c r="M92" s="10"/>
      <c r="N92" s="46"/>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ht="15.75" customHeight="1" x14ac:dyDescent="0.35">
      <c r="A93" s="4" t="s">
        <v>16</v>
      </c>
      <c r="B93" s="100" t="s">
        <v>95</v>
      </c>
      <c r="C93" s="100"/>
      <c r="D93" s="100"/>
      <c r="E93" s="100"/>
      <c r="F93" s="100"/>
      <c r="G93" s="100"/>
      <c r="H93" s="100"/>
      <c r="I93" s="59">
        <f>(5/30/12)*100%</f>
        <v>1.3888888888888888E-2</v>
      </c>
      <c r="J93" s="34">
        <f>I24*I93</f>
        <v>51.422222222222217</v>
      </c>
      <c r="K93" s="11"/>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18.5" customHeight="1" x14ac:dyDescent="0.35">
      <c r="A94" s="4" t="s">
        <v>30</v>
      </c>
      <c r="B94" s="100" t="s">
        <v>94</v>
      </c>
      <c r="C94" s="100"/>
      <c r="D94" s="100"/>
      <c r="E94" s="100"/>
      <c r="F94" s="100"/>
      <c r="G94" s="100"/>
      <c r="H94" s="100"/>
      <c r="I94" s="59">
        <f>(5/30/12)*0.015*100%</f>
        <v>2.0833333333333332E-4</v>
      </c>
      <c r="J94" s="34">
        <f>I24*I94</f>
        <v>0.77133333333333332</v>
      </c>
      <c r="K94" s="11"/>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4" t="s">
        <v>33</v>
      </c>
      <c r="B95" s="100" t="s">
        <v>100</v>
      </c>
      <c r="C95" s="100"/>
      <c r="D95" s="100"/>
      <c r="E95" s="100"/>
      <c r="F95" s="100"/>
      <c r="G95" s="100"/>
      <c r="H95" s="100"/>
      <c r="I95" s="62">
        <f>(1/12)*0.0178*100%/2</f>
        <v>7.4166666666666662E-4</v>
      </c>
      <c r="J95" s="34">
        <f>I24*I95</f>
        <v>2.7459466666666668</v>
      </c>
      <c r="K95" s="11"/>
      <c r="L95" s="10"/>
      <c r="M95" s="10"/>
      <c r="N95" s="10"/>
      <c r="O95" s="61"/>
      <c r="P95" s="53"/>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31" customHeight="1" x14ac:dyDescent="0.35">
      <c r="A96" s="4" t="s">
        <v>9</v>
      </c>
      <c r="B96" s="100" t="s">
        <v>99</v>
      </c>
      <c r="C96" s="100"/>
      <c r="D96" s="100"/>
      <c r="E96" s="100"/>
      <c r="F96" s="100"/>
      <c r="G96" s="100"/>
      <c r="H96" s="100"/>
      <c r="I96" s="62">
        <f>11.11%*5.28%*50%</f>
        <v>2.9330399999999996E-3</v>
      </c>
      <c r="J96" s="34">
        <f>I24*I96</f>
        <v>10.859287295999998</v>
      </c>
      <c r="K96" s="11"/>
      <c r="L96" s="64"/>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x14ac:dyDescent="0.35">
      <c r="A97" s="1" t="s">
        <v>36</v>
      </c>
      <c r="B97" s="100" t="s">
        <v>93</v>
      </c>
      <c r="C97" s="100"/>
      <c r="D97" s="100"/>
      <c r="E97" s="100"/>
      <c r="F97" s="100"/>
      <c r="G97" s="100"/>
      <c r="H97" s="100"/>
      <c r="I97" s="59">
        <f>(1/30/12)*100%</f>
        <v>2.7777777777777779E-3</v>
      </c>
      <c r="J97" s="34">
        <f>I24*I97</f>
        <v>10.284444444444444</v>
      </c>
      <c r="K97" s="11"/>
      <c r="L97" s="53"/>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5.75" customHeight="1" x14ac:dyDescent="0.35">
      <c r="A98" s="65"/>
      <c r="B98" s="134" t="s">
        <v>101</v>
      </c>
      <c r="C98" s="135"/>
      <c r="D98" s="135"/>
      <c r="E98" s="135"/>
      <c r="F98" s="135"/>
      <c r="G98" s="135"/>
      <c r="H98" s="136"/>
      <c r="I98" s="63">
        <f>SUM(I92:I97)</f>
        <v>0.10388304</v>
      </c>
      <c r="J98" s="43">
        <f>SUM(J92:J97)</f>
        <v>384.61656729599997</v>
      </c>
      <c r="K98" s="11"/>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ht="15" customHeight="1" x14ac:dyDescent="0.35">
      <c r="A99" s="175"/>
      <c r="B99" s="175"/>
      <c r="C99" s="175"/>
      <c r="D99" s="175"/>
      <c r="E99" s="175"/>
      <c r="F99" s="175"/>
      <c r="G99" s="175"/>
      <c r="H99" s="175"/>
      <c r="I99" s="175"/>
      <c r="J99" s="175"/>
      <c r="K99" s="176"/>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ht="19" customHeight="1" x14ac:dyDescent="0.35">
      <c r="A100" s="175"/>
      <c r="B100" s="175"/>
      <c r="C100" s="175"/>
      <c r="D100" s="175"/>
      <c r="E100" s="175"/>
      <c r="F100" s="175"/>
      <c r="G100" s="175"/>
      <c r="H100" s="175"/>
      <c r="I100" s="175"/>
      <c r="J100" s="175"/>
      <c r="K100" s="176"/>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x14ac:dyDescent="0.35">
      <c r="A101" s="98" t="s">
        <v>61</v>
      </c>
      <c r="B101" s="98"/>
      <c r="C101" s="98"/>
      <c r="D101" s="98"/>
      <c r="E101" s="98"/>
      <c r="F101" s="98"/>
      <c r="G101" s="98"/>
      <c r="H101" s="98"/>
      <c r="I101" s="98"/>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x14ac:dyDescent="0.35">
      <c r="A102" s="3">
        <v>4</v>
      </c>
      <c r="B102" s="148" t="s">
        <v>62</v>
      </c>
      <c r="C102" s="148"/>
      <c r="D102" s="148"/>
      <c r="E102" s="148"/>
      <c r="F102" s="148"/>
      <c r="G102" s="148"/>
      <c r="H102" s="148"/>
      <c r="I102" s="8" t="s">
        <v>22</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ht="19.899999999999999" customHeight="1" x14ac:dyDescent="0.35">
      <c r="A103" s="5" t="s">
        <v>57</v>
      </c>
      <c r="B103" s="165" t="s">
        <v>58</v>
      </c>
      <c r="C103" s="165"/>
      <c r="D103" s="165"/>
      <c r="E103" s="165"/>
      <c r="F103" s="165"/>
      <c r="G103" s="165"/>
      <c r="H103" s="165"/>
      <c r="I103" s="34">
        <f>J98</f>
        <v>384.61656729599997</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9.899999999999999" customHeight="1" x14ac:dyDescent="0.35">
      <c r="A104" s="5" t="s">
        <v>59</v>
      </c>
      <c r="B104" s="165" t="s">
        <v>60</v>
      </c>
      <c r="C104" s="165"/>
      <c r="D104" s="165"/>
      <c r="E104" s="165"/>
      <c r="F104" s="165"/>
      <c r="G104" s="165"/>
      <c r="H104" s="165"/>
      <c r="I104" s="34">
        <v>0</v>
      </c>
      <c r="J104" s="11"/>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x14ac:dyDescent="0.35">
      <c r="A105" s="99" t="s">
        <v>1</v>
      </c>
      <c r="B105" s="99"/>
      <c r="C105" s="99"/>
      <c r="D105" s="99"/>
      <c r="E105" s="99"/>
      <c r="F105" s="99"/>
      <c r="G105" s="99"/>
      <c r="H105" s="99"/>
      <c r="I105" s="35">
        <f>SUM(I103+I104)</f>
        <v>384.61656729599997</v>
      </c>
      <c r="J105" s="11"/>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ht="17.5" customHeight="1" x14ac:dyDescent="0.35">
      <c r="A106" s="177"/>
      <c r="B106" s="177"/>
      <c r="C106" s="177"/>
      <c r="D106" s="177"/>
      <c r="E106" s="177"/>
      <c r="F106" s="177"/>
      <c r="G106" s="177"/>
      <c r="H106" s="177"/>
      <c r="I106" s="177"/>
      <c r="J106" s="178"/>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ht="15" customHeight="1" x14ac:dyDescent="0.35">
      <c r="A107" s="177"/>
      <c r="B107" s="177"/>
      <c r="C107" s="177"/>
      <c r="D107" s="177"/>
      <c r="E107" s="177"/>
      <c r="F107" s="177"/>
      <c r="G107" s="177"/>
      <c r="H107" s="177"/>
      <c r="I107" s="177"/>
      <c r="J107" s="178"/>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x14ac:dyDescent="0.35">
      <c r="A108" s="98" t="s">
        <v>63</v>
      </c>
      <c r="B108" s="98"/>
      <c r="C108" s="98"/>
      <c r="D108" s="98"/>
      <c r="E108" s="98"/>
      <c r="F108" s="98"/>
      <c r="G108" s="98"/>
      <c r="H108" s="98"/>
      <c r="I108" s="98"/>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x14ac:dyDescent="0.35">
      <c r="A109" s="6">
        <v>5</v>
      </c>
      <c r="B109" s="99" t="s">
        <v>64</v>
      </c>
      <c r="C109" s="99"/>
      <c r="D109" s="99"/>
      <c r="E109" s="99"/>
      <c r="F109" s="99"/>
      <c r="G109" s="99"/>
      <c r="H109" s="99"/>
      <c r="I109" s="6" t="s">
        <v>22</v>
      </c>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7.25" customHeight="1" x14ac:dyDescent="0.35">
      <c r="A110" s="4" t="s">
        <v>15</v>
      </c>
      <c r="B110" s="100" t="s">
        <v>65</v>
      </c>
      <c r="C110" s="100"/>
      <c r="D110" s="100"/>
      <c r="E110" s="100"/>
      <c r="F110" s="100"/>
      <c r="G110" s="100"/>
      <c r="H110" s="100"/>
      <c r="I110" s="44">
        <v>0</v>
      </c>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16</v>
      </c>
      <c r="B111" s="100" t="s">
        <v>66</v>
      </c>
      <c r="C111" s="100"/>
      <c r="D111" s="100"/>
      <c r="E111" s="100"/>
      <c r="F111" s="100"/>
      <c r="G111" s="100"/>
      <c r="H111" s="100"/>
      <c r="I111" s="36"/>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4" t="s">
        <v>30</v>
      </c>
      <c r="B112" s="165" t="s">
        <v>67</v>
      </c>
      <c r="C112" s="165"/>
      <c r="D112" s="165"/>
      <c r="E112" s="165"/>
      <c r="F112" s="165"/>
      <c r="G112" s="165"/>
      <c r="H112" s="165"/>
      <c r="I112" s="36"/>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5.75" customHeight="1" x14ac:dyDescent="0.35">
      <c r="A113" s="4" t="s">
        <v>33</v>
      </c>
      <c r="B113" s="100" t="s">
        <v>68</v>
      </c>
      <c r="C113" s="100"/>
      <c r="D113" s="100"/>
      <c r="E113" s="100"/>
      <c r="F113" s="100"/>
      <c r="G113" s="100"/>
      <c r="H113" s="100"/>
      <c r="I113" s="36" t="s">
        <v>69</v>
      </c>
      <c r="J113" s="11"/>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75" customHeight="1" x14ac:dyDescent="0.35">
      <c r="A114" s="134" t="s">
        <v>1</v>
      </c>
      <c r="B114" s="135"/>
      <c r="C114" s="135"/>
      <c r="D114" s="135"/>
      <c r="E114" s="135"/>
      <c r="F114" s="135"/>
      <c r="G114" s="135"/>
      <c r="H114" s="136"/>
      <c r="I114" s="41">
        <f>SUM(I110:I113)</f>
        <v>0</v>
      </c>
      <c r="J114" s="11"/>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c r="AU114" s="10"/>
      <c r="AV114" s="10"/>
      <c r="AW114" s="10"/>
      <c r="AX114" s="10"/>
      <c r="AY114" s="10"/>
      <c r="AZ114" s="10"/>
      <c r="BA114" s="10"/>
      <c r="BB114" s="10"/>
      <c r="BC114" s="10"/>
      <c r="BD114" s="10"/>
      <c r="BE114" s="10"/>
      <c r="BF114" s="10"/>
      <c r="BG114" s="10"/>
      <c r="BH114" s="10"/>
      <c r="BI114" s="10"/>
      <c r="BJ114" s="10"/>
      <c r="BK114" s="10"/>
      <c r="BL114" s="10"/>
      <c r="BM114" s="10"/>
      <c r="BN114" s="10"/>
      <c r="BO114" s="10"/>
      <c r="BP114" s="10"/>
      <c r="BQ114" s="10"/>
      <c r="BR114" s="10"/>
      <c r="BS114" s="10"/>
      <c r="BT114" s="10"/>
      <c r="BU114" s="10"/>
      <c r="BV114" s="10"/>
      <c r="BW114" s="10"/>
      <c r="BX114" s="10"/>
      <c r="BY114" s="10"/>
      <c r="BZ114" s="10"/>
      <c r="CA114" s="10"/>
      <c r="CB114" s="10"/>
      <c r="CC114" s="10"/>
      <c r="CD114" s="10"/>
      <c r="CE114" s="10"/>
      <c r="CF114" s="10"/>
      <c r="CG114" s="10"/>
      <c r="CH114" s="10"/>
      <c r="CI114" s="10"/>
      <c r="CJ114" s="10"/>
      <c r="CK114" s="10"/>
      <c r="CL114" s="10"/>
      <c r="CM114" s="10"/>
      <c r="CN114" s="10"/>
      <c r="CO114" s="10"/>
      <c r="CP114" s="10"/>
      <c r="CQ114" s="10"/>
      <c r="CR114" s="10"/>
      <c r="CS114" s="10"/>
      <c r="CT114" s="10"/>
      <c r="CU114" s="10"/>
      <c r="CV114" s="10"/>
      <c r="CW114" s="10"/>
      <c r="CX114" s="10"/>
      <c r="CY114" s="10"/>
      <c r="CZ114" s="10"/>
      <c r="DA114" s="10"/>
      <c r="DB114" s="10"/>
      <c r="DC114" s="10"/>
      <c r="DD114" s="10"/>
      <c r="DE114" s="10"/>
      <c r="DF114" s="10"/>
      <c r="DG114" s="10"/>
      <c r="DH114" s="10"/>
      <c r="DI114" s="10"/>
      <c r="DJ114" s="10"/>
      <c r="DK114" s="10"/>
      <c r="DL114" s="10"/>
      <c r="DM114" s="10"/>
      <c r="DN114" s="10"/>
      <c r="DO114" s="10"/>
      <c r="DP114" s="10"/>
      <c r="DQ114" s="10"/>
      <c r="DR114" s="10"/>
      <c r="DS114" s="10"/>
      <c r="DT114" s="10"/>
      <c r="DU114" s="10"/>
      <c r="DV114" s="10"/>
      <c r="DW114" s="10"/>
      <c r="DX114" s="10"/>
      <c r="DY114" s="10"/>
      <c r="DZ114" s="10"/>
      <c r="EA114" s="10"/>
      <c r="EB114" s="10"/>
      <c r="EC114" s="10"/>
      <c r="ED114" s="10"/>
      <c r="EE114" s="10"/>
      <c r="EF114" s="10"/>
      <c r="EG114" s="10"/>
      <c r="EH114" s="10"/>
      <c r="EI114" s="10"/>
      <c r="EJ114" s="10"/>
      <c r="EK114" s="10"/>
      <c r="EL114" s="10"/>
      <c r="EM114" s="10"/>
      <c r="EN114" s="10"/>
      <c r="EO114" s="10"/>
      <c r="EP114" s="10"/>
      <c r="EQ114" s="10"/>
      <c r="ER114" s="10"/>
      <c r="ES114" s="10"/>
      <c r="ET114" s="10"/>
      <c r="EU114" s="10"/>
      <c r="EV114" s="10"/>
      <c r="EW114" s="10"/>
      <c r="EX114" s="10"/>
      <c r="EY114" s="10"/>
      <c r="EZ114" s="10"/>
      <c r="FA114" s="10"/>
      <c r="FB114" s="10"/>
      <c r="FC114" s="10"/>
      <c r="FD114" s="10"/>
      <c r="FE114" s="10"/>
      <c r="FF114" s="10"/>
      <c r="FG114" s="10"/>
      <c r="FH114" s="10"/>
      <c r="FI114" s="10"/>
      <c r="FJ114" s="10"/>
      <c r="FK114" s="10"/>
      <c r="FL114" s="10"/>
      <c r="FM114" s="10"/>
      <c r="FN114" s="10"/>
      <c r="FO114" s="10"/>
      <c r="FP114" s="10"/>
      <c r="FQ114" s="10"/>
      <c r="FR114" s="10"/>
      <c r="FS114" s="10"/>
      <c r="FT114" s="10"/>
      <c r="FU114" s="10"/>
      <c r="FV114" s="10"/>
      <c r="FW114" s="10"/>
      <c r="FX114" s="10"/>
      <c r="FY114" s="10"/>
      <c r="FZ114" s="10"/>
      <c r="GA114" s="10"/>
      <c r="GB114" s="10"/>
      <c r="GC114" s="10"/>
      <c r="GD114" s="10"/>
      <c r="GE114" s="10"/>
      <c r="GF114" s="10"/>
      <c r="GG114" s="10"/>
      <c r="GH114" s="10"/>
      <c r="GI114" s="10"/>
      <c r="GJ114" s="10"/>
      <c r="GK114" s="10"/>
      <c r="GL114" s="10"/>
      <c r="GM114" s="10"/>
      <c r="GN114" s="10"/>
      <c r="GO114" s="10"/>
      <c r="GP114" s="10"/>
      <c r="GQ114" s="10"/>
      <c r="GR114" s="10"/>
      <c r="GS114" s="10"/>
      <c r="GT114" s="10"/>
      <c r="GU114" s="10"/>
      <c r="GV114" s="10"/>
      <c r="GW114" s="10"/>
      <c r="GX114" s="10"/>
      <c r="GY114" s="10"/>
      <c r="GZ114" s="10"/>
      <c r="HA114" s="10"/>
      <c r="HB114" s="10"/>
      <c r="HC114" s="10"/>
      <c r="HD114" s="10"/>
      <c r="HE114" s="10"/>
      <c r="HF114" s="10"/>
      <c r="HG114" s="10"/>
      <c r="HH114" s="10"/>
      <c r="HI114" s="10"/>
      <c r="HJ114" s="10"/>
      <c r="HK114" s="10"/>
      <c r="HL114" s="10"/>
      <c r="HM114" s="10"/>
      <c r="HN114" s="10"/>
      <c r="HO114" s="10"/>
      <c r="HP114" s="10"/>
      <c r="HQ114" s="10"/>
      <c r="HR114" s="10"/>
      <c r="HS114" s="10"/>
      <c r="HT114" s="10"/>
      <c r="HU114" s="10"/>
      <c r="HV114" s="10"/>
      <c r="HW114" s="10"/>
      <c r="HX114" s="10"/>
      <c r="HY114" s="10"/>
      <c r="HZ114" s="10"/>
      <c r="IA114" s="10"/>
      <c r="IB114" s="10"/>
      <c r="IC114" s="10"/>
      <c r="ID114" s="10"/>
      <c r="IE114" s="10"/>
      <c r="IF114" s="10"/>
      <c r="IG114" s="10"/>
      <c r="IH114" s="10"/>
      <c r="II114" s="10"/>
      <c r="IJ114" s="10"/>
      <c r="IK114" s="10"/>
      <c r="IL114" s="10"/>
      <c r="IM114" s="10"/>
      <c r="IN114" s="10"/>
      <c r="IO114" s="10"/>
      <c r="IP114" s="10"/>
      <c r="IQ114" s="10"/>
      <c r="IR114" s="10"/>
      <c r="IS114" s="10"/>
      <c r="IT114" s="10"/>
      <c r="IU114" s="10"/>
      <c r="IV114" s="10"/>
    </row>
    <row r="115" spans="1:256" ht="13" customHeight="1" x14ac:dyDescent="0.35">
      <c r="A115" s="177"/>
      <c r="B115" s="177"/>
      <c r="C115" s="177"/>
      <c r="D115" s="177"/>
      <c r="E115" s="177"/>
      <c r="F115" s="177"/>
      <c r="G115" s="177"/>
      <c r="H115" s="177"/>
      <c r="I115" s="177"/>
      <c r="J115" s="178"/>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c r="AU115" s="10"/>
      <c r="AV115" s="10"/>
      <c r="AW115" s="10"/>
      <c r="AX115" s="10"/>
      <c r="AY115" s="10"/>
      <c r="AZ115" s="10"/>
      <c r="BA115" s="10"/>
      <c r="BB115" s="10"/>
      <c r="BC115" s="10"/>
      <c r="BD115" s="10"/>
      <c r="BE115" s="10"/>
      <c r="BF115" s="10"/>
      <c r="BG115" s="10"/>
      <c r="BH115" s="10"/>
      <c r="BI115" s="10"/>
      <c r="BJ115" s="10"/>
      <c r="BK115" s="10"/>
      <c r="BL115" s="10"/>
      <c r="BM115" s="10"/>
      <c r="BN115" s="10"/>
      <c r="BO115" s="10"/>
      <c r="BP115" s="10"/>
      <c r="BQ115" s="10"/>
      <c r="BR115" s="10"/>
      <c r="BS115" s="10"/>
      <c r="BT115" s="10"/>
      <c r="BU115" s="10"/>
      <c r="BV115" s="10"/>
      <c r="BW115" s="10"/>
      <c r="BX115" s="10"/>
      <c r="BY115" s="10"/>
      <c r="BZ115" s="10"/>
      <c r="CA115" s="10"/>
      <c r="CB115" s="10"/>
      <c r="CC115" s="10"/>
      <c r="CD115" s="10"/>
      <c r="CE115" s="10"/>
      <c r="CF115" s="10"/>
      <c r="CG115" s="10"/>
      <c r="CH115" s="10"/>
      <c r="CI115" s="10"/>
      <c r="CJ115" s="10"/>
      <c r="CK115" s="10"/>
      <c r="CL115" s="10"/>
      <c r="CM115" s="10"/>
      <c r="CN115" s="10"/>
      <c r="CO115" s="10"/>
      <c r="CP115" s="10"/>
      <c r="CQ115" s="10"/>
      <c r="CR115" s="10"/>
      <c r="CS115" s="10"/>
      <c r="CT115" s="10"/>
      <c r="CU115" s="10"/>
      <c r="CV115" s="10"/>
      <c r="CW115" s="10"/>
      <c r="CX115" s="10"/>
      <c r="CY115" s="10"/>
      <c r="CZ115" s="10"/>
      <c r="DA115" s="10"/>
      <c r="DB115" s="10"/>
      <c r="DC115" s="10"/>
      <c r="DD115" s="10"/>
      <c r="DE115" s="10"/>
      <c r="DF115" s="10"/>
      <c r="DG115" s="10"/>
      <c r="DH115" s="10"/>
      <c r="DI115" s="10"/>
      <c r="DJ115" s="10"/>
      <c r="DK115" s="10"/>
      <c r="DL115" s="10"/>
      <c r="DM115" s="10"/>
      <c r="DN115" s="10"/>
      <c r="DO115" s="10"/>
      <c r="DP115" s="10"/>
      <c r="DQ115" s="10"/>
      <c r="DR115" s="10"/>
      <c r="DS115" s="10"/>
      <c r="DT115" s="10"/>
      <c r="DU115" s="10"/>
      <c r="DV115" s="10"/>
      <c r="DW115" s="10"/>
      <c r="DX115" s="10"/>
      <c r="DY115" s="10"/>
      <c r="DZ115" s="10"/>
      <c r="EA115" s="10"/>
      <c r="EB115" s="10"/>
      <c r="EC115" s="10"/>
      <c r="ED115" s="10"/>
      <c r="EE115" s="10"/>
      <c r="EF115" s="10"/>
      <c r="EG115" s="10"/>
      <c r="EH115" s="10"/>
      <c r="EI115" s="10"/>
      <c r="EJ115" s="10"/>
      <c r="EK115" s="10"/>
      <c r="EL115" s="10"/>
      <c r="EM115" s="10"/>
      <c r="EN115" s="10"/>
      <c r="EO115" s="10"/>
      <c r="EP115" s="10"/>
      <c r="EQ115" s="10"/>
      <c r="ER115" s="10"/>
      <c r="ES115" s="10"/>
      <c r="ET115" s="10"/>
      <c r="EU115" s="10"/>
      <c r="EV115" s="10"/>
      <c r="EW115" s="10"/>
      <c r="EX115" s="10"/>
      <c r="EY115" s="10"/>
      <c r="EZ115" s="10"/>
      <c r="FA115" s="10"/>
      <c r="FB115" s="10"/>
      <c r="FC115" s="10"/>
      <c r="FD115" s="10"/>
      <c r="FE115" s="10"/>
      <c r="FF115" s="10"/>
      <c r="FG115" s="10"/>
      <c r="FH115" s="10"/>
      <c r="FI115" s="10"/>
      <c r="FJ115" s="10"/>
      <c r="FK115" s="10"/>
      <c r="FL115" s="10"/>
      <c r="FM115" s="10"/>
      <c r="FN115" s="10"/>
      <c r="FO115" s="10"/>
      <c r="FP115" s="10"/>
      <c r="FQ115" s="10"/>
      <c r="FR115" s="10"/>
      <c r="FS115" s="10"/>
      <c r="FT115" s="10"/>
      <c r="FU115" s="10"/>
      <c r="FV115" s="10"/>
      <c r="FW115" s="10"/>
      <c r="FX115" s="10"/>
      <c r="FY115" s="10"/>
      <c r="FZ115" s="10"/>
      <c r="GA115" s="10"/>
      <c r="GB115" s="10"/>
      <c r="GC115" s="10"/>
      <c r="GD115" s="10"/>
      <c r="GE115" s="10"/>
      <c r="GF115" s="10"/>
      <c r="GG115" s="10"/>
      <c r="GH115" s="10"/>
      <c r="GI115" s="10"/>
      <c r="GJ115" s="10"/>
      <c r="GK115" s="10"/>
      <c r="GL115" s="10"/>
      <c r="GM115" s="10"/>
      <c r="GN115" s="10"/>
      <c r="GO115" s="10"/>
      <c r="GP115" s="10"/>
      <c r="GQ115" s="10"/>
      <c r="GR115" s="10"/>
      <c r="GS115" s="10"/>
      <c r="GT115" s="10"/>
      <c r="GU115" s="10"/>
      <c r="GV115" s="10"/>
      <c r="GW115" s="10"/>
      <c r="GX115" s="10"/>
      <c r="GY115" s="10"/>
      <c r="GZ115" s="10"/>
      <c r="HA115" s="10"/>
      <c r="HB115" s="10"/>
      <c r="HC115" s="10"/>
      <c r="HD115" s="10"/>
      <c r="HE115" s="10"/>
      <c r="HF115" s="10"/>
      <c r="HG115" s="10"/>
      <c r="HH115" s="10"/>
      <c r="HI115" s="10"/>
      <c r="HJ115" s="10"/>
      <c r="HK115" s="10"/>
      <c r="HL115" s="10"/>
      <c r="HM115" s="10"/>
      <c r="HN115" s="10"/>
      <c r="HO115" s="10"/>
      <c r="HP115" s="10"/>
      <c r="HQ115" s="10"/>
      <c r="HR115" s="10"/>
      <c r="HS115" s="10"/>
      <c r="HT115" s="10"/>
      <c r="HU115" s="10"/>
      <c r="HV115" s="10"/>
      <c r="HW115" s="10"/>
      <c r="HX115" s="10"/>
      <c r="HY115" s="10"/>
      <c r="HZ115" s="10"/>
      <c r="IA115" s="10"/>
      <c r="IB115" s="10"/>
      <c r="IC115" s="10"/>
      <c r="ID115" s="10"/>
      <c r="IE115" s="10"/>
      <c r="IF115" s="10"/>
      <c r="IG115" s="10"/>
      <c r="IH115" s="10"/>
      <c r="II115" s="10"/>
      <c r="IJ115" s="10"/>
      <c r="IK115" s="10"/>
      <c r="IL115" s="10"/>
      <c r="IM115" s="10"/>
      <c r="IN115" s="10"/>
      <c r="IO115" s="10"/>
      <c r="IP115" s="10"/>
      <c r="IQ115" s="10"/>
      <c r="IR115" s="10"/>
      <c r="IS115" s="10"/>
      <c r="IT115" s="10"/>
      <c r="IU115" s="10"/>
      <c r="IV115" s="10"/>
    </row>
    <row r="116" spans="1:256" ht="15" customHeight="1" x14ac:dyDescent="0.35">
      <c r="A116" s="177"/>
      <c r="B116" s="177"/>
      <c r="C116" s="177"/>
      <c r="D116" s="177"/>
      <c r="E116" s="177"/>
      <c r="F116" s="177"/>
      <c r="G116" s="177"/>
      <c r="H116" s="177"/>
      <c r="I116" s="177"/>
      <c r="J116" s="178"/>
      <c r="K116" s="10"/>
      <c r="L116" s="10"/>
    </row>
    <row r="117" spans="1:256" s="54" customFormat="1" ht="15.5" x14ac:dyDescent="0.3">
      <c r="A117" s="180" t="s">
        <v>102</v>
      </c>
      <c r="B117" s="181"/>
      <c r="C117" s="181"/>
      <c r="D117" s="181"/>
      <c r="E117" s="181"/>
      <c r="F117" s="181"/>
      <c r="G117" s="181"/>
      <c r="H117" s="182"/>
    </row>
    <row r="118" spans="1:256" s="54" customFormat="1" ht="13" x14ac:dyDescent="0.3">
      <c r="A118" s="183"/>
      <c r="B118" s="183"/>
      <c r="C118" s="183"/>
      <c r="D118" s="183"/>
      <c r="E118" s="183"/>
      <c r="F118" s="183"/>
      <c r="G118" s="183"/>
      <c r="H118" s="183"/>
      <c r="I118" s="183"/>
      <c r="J118" s="183"/>
    </row>
    <row r="119" spans="1:256" s="71" customFormat="1" ht="29" customHeight="1" x14ac:dyDescent="0.35">
      <c r="A119" s="20">
        <v>6</v>
      </c>
      <c r="B119" s="164" t="s">
        <v>103</v>
      </c>
      <c r="C119" s="164"/>
      <c r="D119" s="164"/>
      <c r="E119" s="164"/>
      <c r="F119" s="20" t="s">
        <v>26</v>
      </c>
      <c r="G119" s="184" t="s">
        <v>22</v>
      </c>
      <c r="H119" s="184"/>
    </row>
    <row r="120" spans="1:256" s="71" customFormat="1" x14ac:dyDescent="0.35">
      <c r="A120" s="20" t="s">
        <v>15</v>
      </c>
      <c r="B120" s="164" t="s">
        <v>6</v>
      </c>
      <c r="C120" s="164"/>
      <c r="D120" s="164"/>
      <c r="E120" s="164"/>
      <c r="F120" s="72">
        <v>0.06</v>
      </c>
      <c r="G120" s="179">
        <f>(I24+I75+J86+I105+I114)*F120</f>
        <v>449.58782239402666</v>
      </c>
      <c r="H120" s="179"/>
    </row>
    <row r="121" spans="1:256" s="71" customFormat="1" x14ac:dyDescent="0.35">
      <c r="A121" s="20" t="s">
        <v>16</v>
      </c>
      <c r="B121" s="164" t="s">
        <v>8</v>
      </c>
      <c r="C121" s="164"/>
      <c r="D121" s="164"/>
      <c r="E121" s="164"/>
      <c r="F121" s="72">
        <v>6.7900000000000002E-2</v>
      </c>
      <c r="G121" s="179">
        <f>(I24+I75+J86+I105+I114)*F121</f>
        <v>508.78355234257356</v>
      </c>
      <c r="H121" s="179"/>
    </row>
    <row r="122" spans="1:256" s="71" customFormat="1" x14ac:dyDescent="0.35">
      <c r="A122" s="20" t="s">
        <v>30</v>
      </c>
      <c r="B122" s="164" t="s">
        <v>7</v>
      </c>
      <c r="C122" s="164"/>
      <c r="D122" s="164"/>
      <c r="E122" s="164"/>
      <c r="F122" s="72"/>
      <c r="G122" s="179"/>
      <c r="H122" s="179"/>
    </row>
    <row r="123" spans="1:256" s="71" customFormat="1" x14ac:dyDescent="0.35">
      <c r="A123" s="20"/>
      <c r="B123" s="164" t="s">
        <v>104</v>
      </c>
      <c r="C123" s="164"/>
      <c r="D123" s="164"/>
      <c r="E123" s="164"/>
      <c r="F123" s="68">
        <v>1.6500000000000001E-2</v>
      </c>
      <c r="G123" s="179">
        <f>(I24+I75+J86+I105+I114)*F123</f>
        <v>123.63665115835735</v>
      </c>
      <c r="H123" s="179"/>
      <c r="I123" s="69" t="s">
        <v>105</v>
      </c>
    </row>
    <row r="124" spans="1:256" s="71" customFormat="1" x14ac:dyDescent="0.35">
      <c r="A124" s="20"/>
      <c r="B124" s="164" t="s">
        <v>106</v>
      </c>
      <c r="C124" s="164"/>
      <c r="D124" s="164"/>
      <c r="E124" s="164"/>
      <c r="F124" s="68">
        <v>7.5999999999999998E-2</v>
      </c>
      <c r="G124" s="179">
        <f>(I24+I75+J86+I105+I114)*F124</f>
        <v>569.47790836576712</v>
      </c>
      <c r="H124" s="179"/>
      <c r="I124" s="69" t="s">
        <v>105</v>
      </c>
    </row>
    <row r="125" spans="1:256" s="71" customFormat="1" x14ac:dyDescent="0.35">
      <c r="A125" s="20"/>
      <c r="B125" s="164" t="s">
        <v>107</v>
      </c>
      <c r="C125" s="164"/>
      <c r="D125" s="164"/>
      <c r="E125" s="164"/>
      <c r="F125" s="72"/>
      <c r="G125" s="179"/>
      <c r="H125" s="179"/>
    </row>
    <row r="126" spans="1:256" s="71" customFormat="1" x14ac:dyDescent="0.35">
      <c r="A126" s="20"/>
      <c r="B126" s="164" t="s">
        <v>124</v>
      </c>
      <c r="C126" s="164"/>
      <c r="D126" s="164"/>
      <c r="E126" s="164"/>
      <c r="F126" s="68">
        <v>0.05</v>
      </c>
      <c r="G126" s="179">
        <f>(I24+I75+J86+I105+I114)*F126</f>
        <v>374.65651866168895</v>
      </c>
      <c r="H126" s="179"/>
    </row>
    <row r="127" spans="1:256" s="71" customFormat="1" x14ac:dyDescent="0.35">
      <c r="A127" s="20"/>
      <c r="B127" s="164" t="s">
        <v>101</v>
      </c>
      <c r="C127" s="164"/>
      <c r="D127" s="164"/>
      <c r="E127" s="164"/>
      <c r="G127" s="179"/>
      <c r="H127" s="179"/>
    </row>
    <row r="128" spans="1:256" s="71" customFormat="1" x14ac:dyDescent="0.35">
      <c r="A128" s="184" t="s">
        <v>108</v>
      </c>
      <c r="B128" s="184"/>
      <c r="C128" s="184"/>
      <c r="D128" s="184"/>
      <c r="E128" s="184"/>
      <c r="F128" s="70">
        <f>SUM(F120:F126)</f>
        <v>0.27040000000000003</v>
      </c>
      <c r="G128" s="185">
        <f>SUM(G120:H126)</f>
        <v>2026.1424529224137</v>
      </c>
      <c r="H128" s="185"/>
    </row>
    <row r="129" spans="1:12" ht="15" customHeight="1" x14ac:dyDescent="0.35">
      <c r="A129" s="10"/>
      <c r="B129" s="10"/>
      <c r="C129" s="10"/>
      <c r="D129" s="10"/>
      <c r="E129" s="10"/>
      <c r="F129" s="10"/>
      <c r="G129" s="48"/>
      <c r="H129" s="48"/>
      <c r="I129" s="10"/>
      <c r="J129" s="11"/>
      <c r="K129" s="10"/>
      <c r="L129" s="10"/>
    </row>
    <row r="130" spans="1:12" ht="15" customHeight="1" x14ac:dyDescent="0.35">
      <c r="A130" s="10"/>
      <c r="B130" s="10"/>
      <c r="C130" s="10"/>
      <c r="D130" s="10"/>
      <c r="E130" s="10"/>
      <c r="F130" s="10"/>
      <c r="G130" s="10"/>
      <c r="H130" s="10"/>
      <c r="I130" s="10"/>
      <c r="J130" s="11"/>
      <c r="K130" s="10"/>
      <c r="L130" s="10"/>
    </row>
    <row r="131" spans="1:12" ht="15" customHeight="1" x14ac:dyDescent="0.35">
      <c r="A131" s="10"/>
      <c r="B131" s="10"/>
      <c r="C131" s="10"/>
      <c r="D131" s="10"/>
      <c r="E131" s="10"/>
      <c r="F131" s="10"/>
      <c r="G131" s="10"/>
      <c r="H131" s="10"/>
      <c r="I131" s="10"/>
      <c r="J131" s="11"/>
      <c r="K131" s="10"/>
      <c r="L131" s="10"/>
    </row>
    <row r="132" spans="1:12" s="54" customFormat="1" ht="15.5" x14ac:dyDescent="0.3">
      <c r="A132" s="186" t="s">
        <v>109</v>
      </c>
      <c r="B132" s="187"/>
      <c r="C132" s="187"/>
      <c r="D132" s="187"/>
      <c r="E132" s="187"/>
      <c r="F132" s="187"/>
      <c r="G132" s="187"/>
      <c r="H132" s="187"/>
    </row>
    <row r="133" spans="1:12" s="54" customFormat="1" ht="13" x14ac:dyDescent="0.3">
      <c r="A133" s="183"/>
      <c r="B133" s="183"/>
      <c r="C133" s="183"/>
      <c r="D133" s="183"/>
      <c r="E133" s="183"/>
      <c r="F133" s="183"/>
      <c r="G133" s="183"/>
      <c r="H133" s="183"/>
      <c r="I133" s="183"/>
    </row>
    <row r="134" spans="1:12" customFormat="1" x14ac:dyDescent="0.35">
      <c r="A134" s="20"/>
      <c r="B134" s="184" t="s">
        <v>70</v>
      </c>
      <c r="C134" s="184"/>
      <c r="D134" s="184"/>
      <c r="E134" s="184"/>
      <c r="F134" s="184"/>
      <c r="G134" s="184"/>
      <c r="H134" s="20" t="s">
        <v>22</v>
      </c>
    </row>
    <row r="135" spans="1:12" customFormat="1" x14ac:dyDescent="0.35">
      <c r="A135" s="20" t="s">
        <v>15</v>
      </c>
      <c r="B135" s="188" t="s">
        <v>71</v>
      </c>
      <c r="C135" s="188"/>
      <c r="D135" s="188"/>
      <c r="E135" s="188"/>
      <c r="F135" s="188"/>
      <c r="G135" s="188"/>
      <c r="H135" s="74">
        <f>I24</f>
        <v>3702.4</v>
      </c>
    </row>
    <row r="136" spans="1:12" customFormat="1" x14ac:dyDescent="0.35">
      <c r="A136" s="20" t="s">
        <v>16</v>
      </c>
      <c r="B136" s="188" t="s">
        <v>110</v>
      </c>
      <c r="C136" s="188"/>
      <c r="D136" s="188"/>
      <c r="E136" s="188"/>
      <c r="F136" s="188"/>
      <c r="G136" s="188"/>
      <c r="H136" s="74">
        <f>I75</f>
        <v>3161.3588377599999</v>
      </c>
    </row>
    <row r="137" spans="1:12" customFormat="1" x14ac:dyDescent="0.35">
      <c r="A137" s="20" t="s">
        <v>30</v>
      </c>
      <c r="B137" s="188" t="s">
        <v>52</v>
      </c>
      <c r="C137" s="188"/>
      <c r="D137" s="188"/>
      <c r="E137" s="188"/>
      <c r="F137" s="188"/>
      <c r="G137" s="188"/>
      <c r="H137" s="74">
        <f>J86</f>
        <v>244.75496817777778</v>
      </c>
    </row>
    <row r="138" spans="1:12" customFormat="1" x14ac:dyDescent="0.35">
      <c r="A138" s="20" t="s">
        <v>33</v>
      </c>
      <c r="B138" s="191" t="s">
        <v>55</v>
      </c>
      <c r="C138" s="191"/>
      <c r="D138" s="191"/>
      <c r="E138" s="191"/>
      <c r="F138" s="191"/>
      <c r="G138" s="191"/>
      <c r="H138" s="74">
        <f>I105</f>
        <v>384.61656729599997</v>
      </c>
    </row>
    <row r="139" spans="1:12" customFormat="1" x14ac:dyDescent="0.35">
      <c r="A139" s="20" t="s">
        <v>9</v>
      </c>
      <c r="B139" s="188" t="s">
        <v>111</v>
      </c>
      <c r="C139" s="188"/>
      <c r="D139" s="188"/>
      <c r="E139" s="188"/>
      <c r="F139" s="188"/>
      <c r="G139" s="188"/>
      <c r="H139" s="85">
        <f>I114</f>
        <v>0</v>
      </c>
    </row>
    <row r="140" spans="1:12" customFormat="1" ht="13" customHeight="1" x14ac:dyDescent="0.35">
      <c r="A140" s="184" t="s">
        <v>112</v>
      </c>
      <c r="B140" s="184"/>
      <c r="C140" s="184"/>
      <c r="D140" s="184"/>
      <c r="E140" s="184"/>
      <c r="F140" s="184"/>
      <c r="G140" s="184"/>
      <c r="H140" s="75">
        <f>SUM(H135:H139)</f>
        <v>7493.1303732337783</v>
      </c>
    </row>
    <row r="141" spans="1:12" customFormat="1" x14ac:dyDescent="0.35">
      <c r="A141" s="20" t="s">
        <v>36</v>
      </c>
      <c r="B141" s="188" t="s">
        <v>113</v>
      </c>
      <c r="C141" s="188"/>
      <c r="D141" s="188"/>
      <c r="E141" s="188"/>
      <c r="F141" s="188"/>
      <c r="G141" s="188"/>
      <c r="H141" s="74">
        <f>G128</f>
        <v>2026.1424529224137</v>
      </c>
    </row>
    <row r="142" spans="1:12" customFormat="1" ht="13" customHeight="1" x14ac:dyDescent="0.35">
      <c r="A142" s="184" t="s">
        <v>114</v>
      </c>
      <c r="B142" s="184"/>
      <c r="C142" s="184"/>
      <c r="D142" s="184"/>
      <c r="E142" s="184"/>
      <c r="F142" s="184"/>
      <c r="G142" s="184"/>
      <c r="H142" s="76">
        <f>H140+H141</f>
        <v>9519.2728261561915</v>
      </c>
    </row>
    <row r="143" spans="1:12" s="54" customFormat="1" ht="13" customHeight="1" x14ac:dyDescent="0.3">
      <c r="A143" s="189" t="s">
        <v>115</v>
      </c>
      <c r="B143" s="189"/>
      <c r="C143" s="189"/>
      <c r="D143" s="189"/>
      <c r="E143" s="189"/>
      <c r="F143" s="189"/>
      <c r="G143" s="189"/>
      <c r="H143" s="77">
        <f>12*H142</f>
        <v>114231.27391387429</v>
      </c>
    </row>
    <row r="144" spans="1:12" s="73" customFormat="1" ht="15" customHeight="1" x14ac:dyDescent="0.3">
      <c r="A144" s="190" t="s">
        <v>116</v>
      </c>
      <c r="B144" s="190"/>
      <c r="C144" s="190"/>
      <c r="D144" s="190"/>
      <c r="E144" s="190"/>
      <c r="F144" s="190"/>
      <c r="G144" s="190"/>
      <c r="H144" s="190"/>
    </row>
    <row r="145" spans="1:8" s="73" customFormat="1" ht="121" customHeight="1" x14ac:dyDescent="0.3">
      <c r="A145" s="191" t="s">
        <v>117</v>
      </c>
      <c r="B145" s="191"/>
      <c r="C145" s="191"/>
      <c r="D145" s="191"/>
      <c r="E145" s="191"/>
      <c r="F145" s="191"/>
      <c r="G145" s="191"/>
      <c r="H145" s="191"/>
    </row>
    <row r="146" spans="1:8" x14ac:dyDescent="0.35">
      <c r="A146" s="27"/>
      <c r="B146" s="27"/>
      <c r="C146" s="27"/>
      <c r="D146" s="27"/>
      <c r="E146" s="27"/>
      <c r="F146" s="27"/>
      <c r="G146" s="27"/>
      <c r="H146" s="27"/>
    </row>
  </sheetData>
  <mergeCells count="143">
    <mergeCell ref="A140:G140"/>
    <mergeCell ref="B141:G141"/>
    <mergeCell ref="A142:G142"/>
    <mergeCell ref="A143:G143"/>
    <mergeCell ref="A144:H144"/>
    <mergeCell ref="A145:H145"/>
    <mergeCell ref="B134:G134"/>
    <mergeCell ref="B135:G135"/>
    <mergeCell ref="B136:G136"/>
    <mergeCell ref="B137:G137"/>
    <mergeCell ref="B138:G138"/>
    <mergeCell ref="B139:G139"/>
    <mergeCell ref="B127:E127"/>
    <mergeCell ref="G127:H127"/>
    <mergeCell ref="A128:E128"/>
    <mergeCell ref="G128:H128"/>
    <mergeCell ref="A132:H132"/>
    <mergeCell ref="A133:I133"/>
    <mergeCell ref="B124:E124"/>
    <mergeCell ref="G124:H124"/>
    <mergeCell ref="B125:E125"/>
    <mergeCell ref="G125:H125"/>
    <mergeCell ref="B126:E126"/>
    <mergeCell ref="G126:H126"/>
    <mergeCell ref="B121:E121"/>
    <mergeCell ref="G121:H121"/>
    <mergeCell ref="B122:E122"/>
    <mergeCell ref="G122:H122"/>
    <mergeCell ref="B123:E123"/>
    <mergeCell ref="G123:H123"/>
    <mergeCell ref="A115:J116"/>
    <mergeCell ref="A117:H117"/>
    <mergeCell ref="A118:J118"/>
    <mergeCell ref="B119:E119"/>
    <mergeCell ref="G119:H119"/>
    <mergeCell ref="B120:E120"/>
    <mergeCell ref="G120:H120"/>
    <mergeCell ref="B109:H109"/>
    <mergeCell ref="B110:H110"/>
    <mergeCell ref="B111:H111"/>
    <mergeCell ref="B112:H112"/>
    <mergeCell ref="B113:H113"/>
    <mergeCell ref="A114:H114"/>
    <mergeCell ref="B102:H102"/>
    <mergeCell ref="B103:H103"/>
    <mergeCell ref="B104:H104"/>
    <mergeCell ref="A105:H105"/>
    <mergeCell ref="A106:J107"/>
    <mergeCell ref="A108:I108"/>
    <mergeCell ref="B95:H95"/>
    <mergeCell ref="B96:H96"/>
    <mergeCell ref="B97:H97"/>
    <mergeCell ref="B98:H98"/>
    <mergeCell ref="A99:K100"/>
    <mergeCell ref="A101:I101"/>
    <mergeCell ref="A89:J89"/>
    <mergeCell ref="A90:J90"/>
    <mergeCell ref="B91:H91"/>
    <mergeCell ref="B92:H92"/>
    <mergeCell ref="B93:H93"/>
    <mergeCell ref="B94:H94"/>
    <mergeCell ref="B82:H82"/>
    <mergeCell ref="B83:H83"/>
    <mergeCell ref="B84:H84"/>
    <mergeCell ref="B85:H85"/>
    <mergeCell ref="B86:H86"/>
    <mergeCell ref="A87:J88"/>
    <mergeCell ref="A75:H75"/>
    <mergeCell ref="A76:K77"/>
    <mergeCell ref="A78:J78"/>
    <mergeCell ref="B79:H79"/>
    <mergeCell ref="B80:H80"/>
    <mergeCell ref="B81:H81"/>
    <mergeCell ref="A68:J69"/>
    <mergeCell ref="A70:I70"/>
    <mergeCell ref="B71:H71"/>
    <mergeCell ref="B72:H72"/>
    <mergeCell ref="B73:H73"/>
    <mergeCell ref="B74:H74"/>
    <mergeCell ref="B62:G62"/>
    <mergeCell ref="B63:H63"/>
    <mergeCell ref="B64:H64"/>
    <mergeCell ref="B65:H65"/>
    <mergeCell ref="B66:H66"/>
    <mergeCell ref="A67:I67"/>
    <mergeCell ref="B56:G56"/>
    <mergeCell ref="B57:G57"/>
    <mergeCell ref="B58:G58"/>
    <mergeCell ref="B59:H59"/>
    <mergeCell ref="B61:G61"/>
    <mergeCell ref="B60:G60"/>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0D167-314D-4E01-A843-1DD5E5E05D71}">
  <dimension ref="A1:IV144"/>
  <sheetViews>
    <sheetView topLeftCell="A43" workbookViewId="0">
      <selection activeCell="K58" sqref="K58"/>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16"/>
    </row>
    <row r="2" spans="1:256" x14ac:dyDescent="0.35">
      <c r="A2" s="9"/>
      <c r="B2" s="9"/>
      <c r="C2" s="9"/>
      <c r="D2" s="9"/>
      <c r="E2" s="10"/>
      <c r="F2" s="10"/>
      <c r="G2" s="10"/>
      <c r="J2" s="117"/>
    </row>
    <row r="3" spans="1:256" x14ac:dyDescent="0.35">
      <c r="A3" s="118" t="s">
        <v>0</v>
      </c>
      <c r="B3" s="118"/>
      <c r="C3" s="118"/>
      <c r="D3" s="118"/>
      <c r="E3" s="118"/>
      <c r="F3" s="118"/>
      <c r="G3" s="118"/>
      <c r="H3" s="118"/>
      <c r="I3" s="118"/>
      <c r="J3" s="117"/>
    </row>
    <row r="4" spans="1:256" x14ac:dyDescent="0.35">
      <c r="A4" s="119" t="s">
        <v>145</v>
      </c>
      <c r="B4" s="119"/>
      <c r="C4" s="119"/>
      <c r="D4" s="119"/>
      <c r="E4" s="119"/>
      <c r="F4" s="119"/>
      <c r="G4" s="119"/>
      <c r="H4" s="119"/>
      <c r="I4" s="119"/>
      <c r="J4" s="117"/>
    </row>
    <row r="5" spans="1:256" x14ac:dyDescent="0.35">
      <c r="A5" s="120" t="s">
        <v>10</v>
      </c>
      <c r="B5" s="120"/>
      <c r="C5" s="120"/>
      <c r="D5" s="120"/>
      <c r="E5" s="120"/>
      <c r="F5" s="120"/>
      <c r="G5" s="120"/>
      <c r="H5" s="120"/>
      <c r="I5" s="120"/>
      <c r="J5" s="117"/>
    </row>
    <row r="6" spans="1:256" x14ac:dyDescent="0.35">
      <c r="A6" s="121" t="s">
        <v>137</v>
      </c>
      <c r="B6" s="121"/>
      <c r="C6" s="121"/>
      <c r="D6" s="121"/>
      <c r="E6" s="121"/>
      <c r="F6" s="121"/>
      <c r="G6" s="121"/>
      <c r="H6" s="121"/>
      <c r="I6" s="121"/>
      <c r="J6" s="117"/>
    </row>
    <row r="7" spans="1:256" x14ac:dyDescent="0.35">
      <c r="A7" s="16"/>
      <c r="B7" s="16"/>
      <c r="C7" s="16"/>
      <c r="D7" s="16"/>
      <c r="E7" s="16"/>
      <c r="F7" s="16"/>
      <c r="G7" s="16"/>
      <c r="H7" s="17"/>
      <c r="I7" s="18"/>
      <c r="J7" s="117"/>
    </row>
    <row r="8" spans="1:256" customFormat="1" ht="14.5" customHeight="1" x14ac:dyDescent="0.35">
      <c r="A8" s="122" t="s">
        <v>118</v>
      </c>
      <c r="B8" s="122"/>
      <c r="C8" s="122"/>
      <c r="D8" s="122"/>
      <c r="E8" s="122"/>
      <c r="F8" s="122"/>
      <c r="G8" s="122"/>
      <c r="H8" s="122"/>
      <c r="I8" s="122"/>
      <c r="J8" s="117"/>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23" t="s">
        <v>84</v>
      </c>
      <c r="B9" s="123"/>
      <c r="C9" s="123"/>
      <c r="D9" s="123"/>
      <c r="E9" s="123"/>
      <c r="F9" s="123"/>
      <c r="G9" s="123"/>
      <c r="H9" s="123"/>
      <c r="I9" s="123"/>
      <c r="J9" s="117"/>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8" t="s">
        <v>78</v>
      </c>
      <c r="B10" s="98"/>
      <c r="C10" s="98"/>
      <c r="D10" s="98"/>
      <c r="E10" s="98"/>
      <c r="F10" s="98"/>
      <c r="G10" s="98"/>
      <c r="H10" s="98"/>
      <c r="I10" s="98"/>
      <c r="J10" s="117"/>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24"/>
      <c r="B11" s="124"/>
      <c r="C11" s="124"/>
      <c r="D11" s="124"/>
      <c r="E11" s="124"/>
      <c r="F11" s="124"/>
      <c r="G11" s="124"/>
      <c r="H11" s="124"/>
      <c r="I11" s="124"/>
      <c r="J11" s="117"/>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25"/>
      <c r="B12" s="125"/>
      <c r="C12" s="125"/>
      <c r="D12" s="125"/>
      <c r="E12" s="125"/>
      <c r="F12" s="125"/>
      <c r="G12" s="125"/>
      <c r="H12" s="125"/>
      <c r="I12" s="125"/>
      <c r="J12" s="117"/>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26" t="s">
        <v>72</v>
      </c>
      <c r="B13" s="126"/>
      <c r="C13" s="126"/>
      <c r="D13" s="126"/>
      <c r="E13" s="126"/>
      <c r="F13" s="126"/>
      <c r="G13" s="126"/>
      <c r="H13" s="126"/>
      <c r="I13" s="126"/>
      <c r="J13" s="117"/>
    </row>
    <row r="14" spans="1:256" customFormat="1" ht="14.5" customHeight="1" x14ac:dyDescent="0.35">
      <c r="A14" s="20" t="s">
        <v>15</v>
      </c>
      <c r="B14" s="101" t="s">
        <v>73</v>
      </c>
      <c r="C14" s="102"/>
      <c r="D14" s="102"/>
      <c r="E14" s="102"/>
      <c r="F14" s="103"/>
      <c r="G14" s="104" t="s">
        <v>74</v>
      </c>
      <c r="H14" s="105"/>
      <c r="I14" s="106"/>
      <c r="J14" s="117"/>
    </row>
    <row r="15" spans="1:256" customFormat="1" x14ac:dyDescent="0.35">
      <c r="A15" s="20" t="s">
        <v>16</v>
      </c>
      <c r="B15" s="107" t="s">
        <v>75</v>
      </c>
      <c r="C15" s="108"/>
      <c r="D15" s="108"/>
      <c r="E15" s="108"/>
      <c r="F15" s="109"/>
      <c r="G15" s="110" t="s">
        <v>119</v>
      </c>
      <c r="H15" s="111"/>
      <c r="I15" s="112"/>
      <c r="J15" s="117"/>
    </row>
    <row r="16" spans="1:256" customFormat="1" ht="14.5" customHeight="1" x14ac:dyDescent="0.35">
      <c r="A16" s="20" t="s">
        <v>30</v>
      </c>
      <c r="B16" s="101" t="s">
        <v>76</v>
      </c>
      <c r="C16" s="102"/>
      <c r="D16" s="102"/>
      <c r="E16" s="102"/>
      <c r="F16" s="103"/>
      <c r="G16" s="113">
        <v>24</v>
      </c>
      <c r="H16" s="114"/>
      <c r="I16" s="115"/>
      <c r="J16" s="117"/>
    </row>
    <row r="17" spans="1:256" customFormat="1" ht="15" customHeight="1" x14ac:dyDescent="0.35">
      <c r="A17" s="20" t="s">
        <v>33</v>
      </c>
      <c r="B17" s="92" t="s">
        <v>77</v>
      </c>
      <c r="C17" s="92"/>
      <c r="D17" s="92"/>
      <c r="E17" s="92"/>
      <c r="F17" s="92"/>
      <c r="G17" s="93">
        <v>45047</v>
      </c>
      <c r="H17" s="94"/>
      <c r="I17" s="95"/>
      <c r="J17" s="117"/>
    </row>
    <row r="18" spans="1:256" x14ac:dyDescent="0.35">
      <c r="A18" s="96"/>
      <c r="B18" s="96"/>
      <c r="C18" s="96"/>
      <c r="D18" s="96"/>
      <c r="E18" s="96"/>
      <c r="F18" s="96"/>
      <c r="G18" s="96"/>
      <c r="H18" s="96"/>
      <c r="I18" s="96"/>
      <c r="J18" s="97"/>
    </row>
    <row r="19" spans="1:256" x14ac:dyDescent="0.35">
      <c r="A19" s="96"/>
      <c r="B19" s="96"/>
      <c r="C19" s="96"/>
      <c r="D19" s="96"/>
      <c r="E19" s="96"/>
      <c r="F19" s="96"/>
      <c r="G19" s="96"/>
      <c r="H19" s="96"/>
      <c r="I19" s="96"/>
      <c r="J19" s="97"/>
    </row>
    <row r="20" spans="1:256" x14ac:dyDescent="0.35">
      <c r="A20" s="98" t="s">
        <v>11</v>
      </c>
      <c r="B20" s="98"/>
      <c r="C20" s="98"/>
      <c r="D20" s="98"/>
      <c r="E20" s="98"/>
      <c r="F20" s="98"/>
      <c r="G20" s="98"/>
      <c r="H20" s="98"/>
      <c r="I20" s="98"/>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9" t="s">
        <v>12</v>
      </c>
      <c r="C21" s="99"/>
      <c r="D21" s="99"/>
      <c r="E21" s="99"/>
      <c r="F21" s="99"/>
      <c r="G21" s="99"/>
      <c r="H21" s="3" t="s">
        <v>13</v>
      </c>
      <c r="I21" s="3" t="s">
        <v>14</v>
      </c>
      <c r="J21" s="21"/>
      <c r="K21" s="13"/>
      <c r="N21" s="13"/>
      <c r="O21" s="13"/>
      <c r="P21" s="13"/>
    </row>
    <row r="22" spans="1:256" x14ac:dyDescent="0.35">
      <c r="A22" s="5" t="s">
        <v>15</v>
      </c>
      <c r="B22" s="100" t="s">
        <v>120</v>
      </c>
      <c r="C22" s="100"/>
      <c r="D22" s="100"/>
      <c r="E22" s="100"/>
      <c r="F22" s="100"/>
      <c r="G22" s="100"/>
      <c r="H22" s="100"/>
      <c r="I22" s="29">
        <v>2322.9699999999998</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16</v>
      </c>
      <c r="B23" s="142" t="s">
        <v>79</v>
      </c>
      <c r="C23" s="142"/>
      <c r="D23" s="142"/>
      <c r="E23" s="142"/>
      <c r="F23" s="142"/>
      <c r="G23" s="142"/>
      <c r="H23" s="45">
        <v>0.3</v>
      </c>
      <c r="I23" s="34">
        <f>ROUND(H23*I22,2)</f>
        <v>696.89</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9" t="s">
        <v>1</v>
      </c>
      <c r="B24" s="99"/>
      <c r="C24" s="99"/>
      <c r="D24" s="99"/>
      <c r="E24" s="99"/>
      <c r="F24" s="99"/>
      <c r="G24" s="99"/>
      <c r="H24" s="99"/>
      <c r="I24" s="35">
        <f>SUM(I22:I23)</f>
        <v>3019.8599999999997</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3" t="s">
        <v>17</v>
      </c>
      <c r="B25" s="143"/>
      <c r="C25" s="143"/>
      <c r="D25" s="143"/>
      <c r="E25" s="143"/>
      <c r="F25" s="143"/>
      <c r="G25" s="143"/>
      <c r="H25" s="143"/>
      <c r="I25" s="143"/>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4"/>
      <c r="B26" s="144"/>
      <c r="C26" s="144"/>
      <c r="D26" s="144"/>
      <c r="E26" s="144"/>
      <c r="F26" s="144"/>
      <c r="G26" s="144"/>
      <c r="H26" s="144"/>
      <c r="I26" s="144"/>
      <c r="J26" s="145"/>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46"/>
      <c r="B27" s="146"/>
      <c r="C27" s="146"/>
      <c r="D27" s="146"/>
      <c r="E27" s="146"/>
      <c r="F27" s="146"/>
      <c r="G27" s="146"/>
      <c r="H27" s="146"/>
      <c r="I27" s="146"/>
      <c r="J27" s="147"/>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7" t="s">
        <v>18</v>
      </c>
      <c r="B28" s="127"/>
      <c r="C28" s="127"/>
      <c r="D28" s="127"/>
      <c r="E28" s="127"/>
      <c r="F28" s="127"/>
      <c r="G28" s="127"/>
      <c r="H28" s="127"/>
      <c r="I28" s="127"/>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8" t="s">
        <v>19</v>
      </c>
      <c r="B29" s="148"/>
      <c r="C29" s="148"/>
      <c r="D29" s="148"/>
      <c r="E29" s="148"/>
      <c r="F29" s="148"/>
      <c r="G29" s="148"/>
      <c r="H29" s="148"/>
      <c r="I29" s="148"/>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20</v>
      </c>
      <c r="B30" s="127" t="s">
        <v>21</v>
      </c>
      <c r="C30" s="127"/>
      <c r="D30" s="127"/>
      <c r="E30" s="127"/>
      <c r="F30" s="127"/>
      <c r="G30" s="127"/>
      <c r="H30" s="127"/>
      <c r="I30" s="5" t="s">
        <v>22</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15</v>
      </c>
      <c r="B31" s="128" t="s">
        <v>121</v>
      </c>
      <c r="C31" s="129"/>
      <c r="D31" s="129"/>
      <c r="E31" s="129"/>
      <c r="F31" s="129"/>
      <c r="G31" s="130"/>
      <c r="H31" s="23">
        <v>8.3299999999999999E-2</v>
      </c>
      <c r="I31" s="36">
        <f>I24*H31</f>
        <v>251.55433799999997</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16</v>
      </c>
      <c r="B32" s="131" t="s">
        <v>122</v>
      </c>
      <c r="C32" s="132"/>
      <c r="D32" s="132"/>
      <c r="E32" s="132"/>
      <c r="F32" s="132"/>
      <c r="G32" s="133"/>
      <c r="H32" s="23">
        <v>0.121</v>
      </c>
      <c r="I32" s="36">
        <f>I24*H32</f>
        <v>365.40305999999993</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34" t="s">
        <v>1</v>
      </c>
      <c r="B33" s="135"/>
      <c r="C33" s="135"/>
      <c r="D33" s="135"/>
      <c r="E33" s="135"/>
      <c r="F33" s="135"/>
      <c r="G33" s="136"/>
      <c r="H33" s="67">
        <f>SUM(H31:H32)</f>
        <v>0.20429999999999998</v>
      </c>
      <c r="I33" s="35">
        <f>SUM(I31+I32)</f>
        <v>616.9573979999999</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7" t="s">
        <v>23</v>
      </c>
      <c r="B34" s="137"/>
      <c r="C34" s="137"/>
      <c r="D34" s="137"/>
      <c r="E34" s="137"/>
      <c r="F34" s="137"/>
      <c r="G34" s="137"/>
      <c r="H34" s="137"/>
      <c r="I34" s="137"/>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8"/>
      <c r="B35" s="138"/>
      <c r="C35" s="138"/>
      <c r="D35" s="138"/>
      <c r="E35" s="138"/>
      <c r="F35" s="138"/>
      <c r="G35" s="138"/>
      <c r="H35" s="138"/>
      <c r="I35" s="138"/>
      <c r="J35" s="139"/>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0"/>
      <c r="B36" s="140"/>
      <c r="C36" s="140"/>
      <c r="D36" s="140"/>
      <c r="E36" s="140"/>
      <c r="F36" s="140"/>
      <c r="G36" s="140"/>
      <c r="H36" s="140"/>
      <c r="I36" s="140"/>
      <c r="J36" s="141"/>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8" t="s">
        <v>81</v>
      </c>
      <c r="B37" s="98"/>
      <c r="C37" s="98"/>
      <c r="D37" s="98"/>
      <c r="E37" s="98"/>
      <c r="F37" s="98"/>
      <c r="G37" s="98"/>
      <c r="H37" s="98"/>
      <c r="I37" s="98"/>
      <c r="J37" s="15"/>
    </row>
    <row r="38" spans="1:256" ht="30" customHeight="1" x14ac:dyDescent="0.35">
      <c r="A38" s="6" t="s">
        <v>24</v>
      </c>
      <c r="B38" s="99" t="s">
        <v>25</v>
      </c>
      <c r="C38" s="99"/>
      <c r="D38" s="99"/>
      <c r="E38" s="99"/>
      <c r="F38" s="99"/>
      <c r="G38" s="99"/>
      <c r="H38" s="3" t="s">
        <v>26</v>
      </c>
      <c r="I38" s="3" t="s">
        <v>27</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15</v>
      </c>
      <c r="B39" s="100" t="s">
        <v>28</v>
      </c>
      <c r="C39" s="100"/>
      <c r="D39" s="100"/>
      <c r="E39" s="100"/>
      <c r="F39" s="100"/>
      <c r="G39" s="100"/>
      <c r="H39" s="23">
        <v>0.2</v>
      </c>
      <c r="I39" s="34">
        <f>(I24+I33)*H39</f>
        <v>727.36347960000001</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16</v>
      </c>
      <c r="B40" s="100" t="s">
        <v>29</v>
      </c>
      <c r="C40" s="100"/>
      <c r="D40" s="100"/>
      <c r="E40" s="100"/>
      <c r="F40" s="100"/>
      <c r="G40" s="100"/>
      <c r="H40" s="23">
        <v>2.5000000000000001E-2</v>
      </c>
      <c r="I40" s="34">
        <f>(I24+I33)*H40</f>
        <v>90.920434950000001</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30</v>
      </c>
      <c r="B41" s="152" t="s">
        <v>80</v>
      </c>
      <c r="C41" s="152"/>
      <c r="D41" s="5" t="s">
        <v>31</v>
      </c>
      <c r="E41" s="30">
        <v>0.03</v>
      </c>
      <c r="F41" s="5" t="s">
        <v>32</v>
      </c>
      <c r="G41" s="31">
        <v>1</v>
      </c>
      <c r="H41" s="23">
        <f>ROUND((E41*G41),6)</f>
        <v>0.03</v>
      </c>
      <c r="I41" s="34">
        <f>(I24+I33)*H41</f>
        <v>109.10452193999998</v>
      </c>
      <c r="J41" s="42" t="s">
        <v>85</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33</v>
      </c>
      <c r="B42" s="100" t="s">
        <v>34</v>
      </c>
      <c r="C42" s="100"/>
      <c r="D42" s="100"/>
      <c r="E42" s="100"/>
      <c r="F42" s="100"/>
      <c r="G42" s="100"/>
      <c r="H42" s="23">
        <v>1.4999999999999999E-2</v>
      </c>
      <c r="I42" s="34">
        <f>(I24+I33)*H42</f>
        <v>54.552260969999992</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9</v>
      </c>
      <c r="B43" s="100" t="s">
        <v>35</v>
      </c>
      <c r="C43" s="100"/>
      <c r="D43" s="100"/>
      <c r="E43" s="100"/>
      <c r="F43" s="100"/>
      <c r="G43" s="100"/>
      <c r="H43" s="23">
        <v>0.01</v>
      </c>
      <c r="I43" s="34">
        <f>(I24+I33)*H43</f>
        <v>36.368173979999995</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36</v>
      </c>
      <c r="B44" s="100" t="s">
        <v>2</v>
      </c>
      <c r="C44" s="100"/>
      <c r="D44" s="100"/>
      <c r="E44" s="100"/>
      <c r="F44" s="100"/>
      <c r="G44" s="100"/>
      <c r="H44" s="23">
        <v>6.0000000000000001E-3</v>
      </c>
      <c r="I44" s="34">
        <f>(I24+I33)*H44</f>
        <v>21.820904387999999</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37</v>
      </c>
      <c r="B45" s="100" t="s">
        <v>3</v>
      </c>
      <c r="C45" s="100"/>
      <c r="D45" s="100"/>
      <c r="E45" s="100"/>
      <c r="F45" s="100"/>
      <c r="G45" s="100"/>
      <c r="H45" s="23">
        <v>2E-3</v>
      </c>
      <c r="I45" s="34">
        <f>(I24+I33)*H45</f>
        <v>7.2736347959999996</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9"/>
      <c r="B46" s="150"/>
      <c r="C46" s="150"/>
      <c r="D46" s="150"/>
      <c r="E46" s="150"/>
      <c r="F46" s="150"/>
      <c r="G46" s="151"/>
      <c r="H46" s="50">
        <f>SUM(H39:H45)</f>
        <v>0.28800000000000003</v>
      </c>
      <c r="I46" s="29">
        <f>SUM(I39:I45)</f>
        <v>1047.4034106239999</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38</v>
      </c>
      <c r="B47" s="100" t="s">
        <v>4</v>
      </c>
      <c r="C47" s="100"/>
      <c r="D47" s="100"/>
      <c r="E47" s="100"/>
      <c r="F47" s="100"/>
      <c r="G47" s="100"/>
      <c r="H47" s="23">
        <v>0.08</v>
      </c>
      <c r="I47" s="34">
        <f>(I24+I33)*H47</f>
        <v>290.94539183999996</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8" t="s">
        <v>1</v>
      </c>
      <c r="B48" s="148"/>
      <c r="C48" s="148"/>
      <c r="D48" s="148"/>
      <c r="E48" s="148"/>
      <c r="F48" s="148"/>
      <c r="G48" s="148"/>
      <c r="H48" s="56">
        <f>H46+H47</f>
        <v>0.36800000000000005</v>
      </c>
      <c r="I48" s="35">
        <f>I46+I47</f>
        <v>1338.3488024639998</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7" t="s">
        <v>82</v>
      </c>
      <c r="B49" s="137"/>
      <c r="C49" s="137"/>
      <c r="D49" s="137"/>
      <c r="E49" s="137"/>
      <c r="F49" s="137"/>
      <c r="G49" s="137"/>
      <c r="H49" s="137"/>
      <c r="I49" s="137"/>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5"/>
      <c r="B50" s="155"/>
      <c r="C50" s="155"/>
      <c r="D50" s="155"/>
      <c r="E50" s="155"/>
      <c r="F50" s="155"/>
      <c r="G50" s="155"/>
      <c r="H50" s="155"/>
      <c r="I50" s="155"/>
      <c r="J50" s="156"/>
    </row>
    <row r="51" spans="1:256" s="2" customFormat="1" ht="15.5" x14ac:dyDescent="0.35">
      <c r="A51" s="157"/>
      <c r="B51" s="157"/>
      <c r="C51" s="157"/>
      <c r="D51" s="157"/>
      <c r="E51" s="157"/>
      <c r="F51" s="157"/>
      <c r="G51" s="157"/>
      <c r="H51" s="157"/>
      <c r="I51" s="157"/>
      <c r="J51" s="158"/>
    </row>
    <row r="52" spans="1:256" ht="18.649999999999999" customHeight="1" x14ac:dyDescent="0.35">
      <c r="A52" s="127" t="s">
        <v>39</v>
      </c>
      <c r="B52" s="127"/>
      <c r="C52" s="127"/>
      <c r="D52" s="127"/>
      <c r="E52" s="127"/>
      <c r="F52" s="127"/>
      <c r="G52" s="127"/>
      <c r="H52" s="127"/>
      <c r="I52" s="127"/>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40</v>
      </c>
      <c r="B53" s="99" t="s">
        <v>41</v>
      </c>
      <c r="C53" s="99"/>
      <c r="D53" s="99"/>
      <c r="E53" s="99"/>
      <c r="F53" s="99"/>
      <c r="G53" s="99"/>
      <c r="H53" s="99"/>
      <c r="I53" s="3" t="s">
        <v>22</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15</v>
      </c>
      <c r="B54" s="100" t="s">
        <v>148</v>
      </c>
      <c r="C54" s="100"/>
      <c r="D54" s="100"/>
      <c r="E54" s="100"/>
      <c r="F54" s="100"/>
      <c r="G54" s="100"/>
      <c r="H54" s="100"/>
      <c r="I54" s="24">
        <f>(5.5*2*22)-(I22/100)*6</f>
        <v>102.62180000000001</v>
      </c>
      <c r="J54" s="32"/>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53" t="s">
        <v>42</v>
      </c>
      <c r="C55" s="153"/>
      <c r="D55" s="153"/>
      <c r="E55" s="153"/>
      <c r="F55" s="153"/>
      <c r="G55" s="153"/>
      <c r="H55" s="40">
        <v>5.5</v>
      </c>
      <c r="I55" s="24"/>
      <c r="J55" s="47"/>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53" t="s">
        <v>43</v>
      </c>
      <c r="C56" s="153"/>
      <c r="D56" s="153"/>
      <c r="E56" s="153"/>
      <c r="F56" s="153"/>
      <c r="G56" s="153"/>
      <c r="H56" s="37">
        <v>2</v>
      </c>
      <c r="I56" s="24"/>
      <c r="J56" s="47"/>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53" t="s">
        <v>44</v>
      </c>
      <c r="C57" s="153"/>
      <c r="D57" s="153"/>
      <c r="E57" s="153"/>
      <c r="F57" s="153"/>
      <c r="G57" s="153"/>
      <c r="H57" s="79">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54" t="s">
        <v>86</v>
      </c>
      <c r="C58" s="154"/>
      <c r="D58" s="154"/>
      <c r="E58" s="154"/>
      <c r="F58" s="154"/>
      <c r="G58" s="154"/>
      <c r="H58" s="39">
        <v>0.06</v>
      </c>
      <c r="I58" s="38"/>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16</v>
      </c>
      <c r="B59" s="100" t="s">
        <v>149</v>
      </c>
      <c r="C59" s="100"/>
      <c r="D59" s="100"/>
      <c r="E59" s="100"/>
      <c r="F59" s="100"/>
      <c r="G59" s="100"/>
      <c r="H59" s="100"/>
      <c r="I59" s="34">
        <v>28</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ht="30.5" customHeight="1" x14ac:dyDescent="0.35">
      <c r="A60" s="4"/>
      <c r="B60" s="153" t="s">
        <v>123</v>
      </c>
      <c r="C60" s="153"/>
      <c r="D60" s="153"/>
      <c r="E60" s="153"/>
      <c r="F60" s="153"/>
      <c r="G60" s="153"/>
      <c r="H60" s="40">
        <f>I59*H61</f>
        <v>616</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53" t="s">
        <v>45</v>
      </c>
      <c r="C61" s="153"/>
      <c r="D61" s="153"/>
      <c r="E61" s="153"/>
      <c r="F61" s="153"/>
      <c r="G61" s="153"/>
      <c r="H61" s="79">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53" t="s">
        <v>46</v>
      </c>
      <c r="C62" s="153"/>
      <c r="D62" s="153"/>
      <c r="E62" s="153"/>
      <c r="F62" s="153"/>
      <c r="G62" s="153"/>
      <c r="H62" s="78">
        <v>0.05</v>
      </c>
      <c r="I62" s="24">
        <f>H62*H60</f>
        <v>30.8</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30</v>
      </c>
      <c r="B63" s="100" t="s">
        <v>147</v>
      </c>
      <c r="C63" s="100"/>
      <c r="D63" s="100"/>
      <c r="E63" s="100"/>
      <c r="F63" s="100"/>
      <c r="G63" s="100"/>
      <c r="H63" s="100"/>
      <c r="I63" s="24">
        <v>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8" t="s">
        <v>1</v>
      </c>
      <c r="C64" s="148"/>
      <c r="D64" s="148"/>
      <c r="E64" s="148"/>
      <c r="F64" s="148"/>
      <c r="G64" s="148"/>
      <c r="H64" s="148"/>
      <c r="I64" s="8">
        <f>(I54+H60-I62)</f>
        <v>687.82180000000005</v>
      </c>
      <c r="J64" s="47"/>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63" t="s">
        <v>49</v>
      </c>
      <c r="B65" s="163"/>
      <c r="C65" s="163"/>
      <c r="D65" s="163"/>
      <c r="E65" s="163"/>
      <c r="F65" s="163"/>
      <c r="G65" s="163"/>
      <c r="H65" s="163"/>
      <c r="I65" s="163"/>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59"/>
      <c r="B66" s="159"/>
      <c r="C66" s="159"/>
      <c r="D66" s="159"/>
      <c r="E66" s="159"/>
      <c r="F66" s="159"/>
      <c r="G66" s="159"/>
      <c r="H66" s="159"/>
      <c r="I66" s="159"/>
      <c r="J66" s="16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61"/>
      <c r="B67" s="161"/>
      <c r="C67" s="161"/>
      <c r="D67" s="161"/>
      <c r="E67" s="161"/>
      <c r="F67" s="161"/>
      <c r="G67" s="161"/>
      <c r="H67" s="161"/>
      <c r="I67" s="161"/>
      <c r="J67" s="162"/>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8" t="s">
        <v>83</v>
      </c>
      <c r="B68" s="98"/>
      <c r="C68" s="98"/>
      <c r="D68" s="98"/>
      <c r="E68" s="98"/>
      <c r="F68" s="98"/>
      <c r="G68" s="98"/>
      <c r="H68" s="98"/>
      <c r="I68" s="98"/>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99" t="s">
        <v>50</v>
      </c>
      <c r="C69" s="99"/>
      <c r="D69" s="99"/>
      <c r="E69" s="99"/>
      <c r="F69" s="99"/>
      <c r="G69" s="99"/>
      <c r="H69" s="99"/>
      <c r="I69" s="3" t="s">
        <v>22</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20</v>
      </c>
      <c r="B70" s="100" t="s">
        <v>51</v>
      </c>
      <c r="C70" s="100"/>
      <c r="D70" s="100"/>
      <c r="E70" s="100"/>
      <c r="F70" s="100"/>
      <c r="G70" s="100"/>
      <c r="H70" s="100"/>
      <c r="I70" s="36">
        <f>I33</f>
        <v>616.9573979999999</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24</v>
      </c>
      <c r="B71" s="100" t="s">
        <v>25</v>
      </c>
      <c r="C71" s="100"/>
      <c r="D71" s="100"/>
      <c r="E71" s="100"/>
      <c r="F71" s="100"/>
      <c r="G71" s="100"/>
      <c r="H71" s="100"/>
      <c r="I71" s="36">
        <f>I48</f>
        <v>1338.3488024639998</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40</v>
      </c>
      <c r="B72" s="100" t="s">
        <v>41</v>
      </c>
      <c r="C72" s="100"/>
      <c r="D72" s="100"/>
      <c r="E72" s="100"/>
      <c r="F72" s="100"/>
      <c r="G72" s="100"/>
      <c r="H72" s="100"/>
      <c r="I72" s="36">
        <f>I64</f>
        <v>687.82180000000005</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99" t="s">
        <v>1</v>
      </c>
      <c r="B73" s="99"/>
      <c r="C73" s="99"/>
      <c r="D73" s="99"/>
      <c r="E73" s="99"/>
      <c r="F73" s="99"/>
      <c r="G73" s="99"/>
      <c r="H73" s="99"/>
      <c r="I73" s="41">
        <f>SUM(I70+I71+I72)</f>
        <v>2643.1280004639998</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73"/>
      <c r="B74" s="173"/>
      <c r="C74" s="173"/>
      <c r="D74" s="173"/>
      <c r="E74" s="173"/>
      <c r="F74" s="173"/>
      <c r="G74" s="173"/>
      <c r="H74" s="173"/>
      <c r="I74" s="173"/>
      <c r="J74" s="173"/>
      <c r="K74" s="174"/>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73"/>
      <c r="B75" s="173"/>
      <c r="C75" s="173"/>
      <c r="D75" s="173"/>
      <c r="E75" s="173"/>
      <c r="F75" s="173"/>
      <c r="G75" s="173"/>
      <c r="H75" s="173"/>
      <c r="I75" s="173"/>
      <c r="J75" s="173"/>
      <c r="K75" s="174"/>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7" t="s">
        <v>52</v>
      </c>
      <c r="B76" s="127"/>
      <c r="C76" s="127"/>
      <c r="D76" s="127"/>
      <c r="E76" s="127"/>
      <c r="F76" s="127"/>
      <c r="G76" s="127"/>
      <c r="H76" s="127"/>
      <c r="I76" s="127"/>
      <c r="J76" s="127"/>
      <c r="K76" s="15"/>
    </row>
    <row r="77" spans="1:256" x14ac:dyDescent="0.35">
      <c r="A77" s="6">
        <v>3</v>
      </c>
      <c r="B77" s="148" t="s">
        <v>53</v>
      </c>
      <c r="C77" s="148"/>
      <c r="D77" s="148"/>
      <c r="E77" s="148"/>
      <c r="F77" s="148"/>
      <c r="G77" s="148"/>
      <c r="H77" s="148"/>
      <c r="I77" s="6" t="s">
        <v>90</v>
      </c>
      <c r="J77" s="6" t="s">
        <v>54</v>
      </c>
      <c r="K77" s="80"/>
      <c r="L77" s="49"/>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15</v>
      </c>
      <c r="B78" s="100" t="s">
        <v>97</v>
      </c>
      <c r="C78" s="100"/>
      <c r="D78" s="100"/>
      <c r="E78" s="100"/>
      <c r="F78" s="100"/>
      <c r="G78" s="100"/>
      <c r="H78" s="100"/>
      <c r="I78" s="26">
        <f>(1/12*0.05*100%)</f>
        <v>4.1666666666666666E-3</v>
      </c>
      <c r="J78" s="34">
        <f>I24*I78</f>
        <v>12.582749999999999</v>
      </c>
      <c r="K78" s="81"/>
      <c r="L78" s="51"/>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16</v>
      </c>
      <c r="B79" s="166" t="s">
        <v>87</v>
      </c>
      <c r="C79" s="167"/>
      <c r="D79" s="167"/>
      <c r="E79" s="167"/>
      <c r="F79" s="167"/>
      <c r="G79" s="167"/>
      <c r="H79" s="168"/>
      <c r="I79" s="52">
        <f>(8%*0.42%)</f>
        <v>3.3599999999999998E-4</v>
      </c>
      <c r="J79" s="34">
        <f>I24*I79</f>
        <v>1.0146729599999997</v>
      </c>
      <c r="K79" s="82"/>
      <c r="L79" s="49"/>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4" customFormat="1" ht="28" customHeight="1" x14ac:dyDescent="0.3">
      <c r="A80" s="66" t="s">
        <v>30</v>
      </c>
      <c r="B80" s="164" t="s">
        <v>88</v>
      </c>
      <c r="C80" s="164"/>
      <c r="D80" s="164"/>
      <c r="E80" s="164"/>
      <c r="F80" s="164"/>
      <c r="G80" s="164"/>
      <c r="H80" s="164"/>
      <c r="I80" s="55">
        <f>(((1+2/12+(1/3*1/12))*(0.08*0.4*0.9*100%)))</f>
        <v>3.44E-2</v>
      </c>
      <c r="J80" s="34">
        <f>I24*I80</f>
        <v>103.88318399999999</v>
      </c>
      <c r="K80" s="83"/>
      <c r="L80" s="57"/>
    </row>
    <row r="81" spans="1:256" ht="31.75" customHeight="1" x14ac:dyDescent="0.35">
      <c r="A81" s="4" t="s">
        <v>33</v>
      </c>
      <c r="B81" s="100" t="s">
        <v>91</v>
      </c>
      <c r="C81" s="100"/>
      <c r="D81" s="100"/>
      <c r="E81" s="100"/>
      <c r="F81" s="100"/>
      <c r="G81" s="100"/>
      <c r="H81" s="100"/>
      <c r="I81" s="59">
        <f>(7/30)/12*100%</f>
        <v>1.9444444444444445E-2</v>
      </c>
      <c r="J81" s="34">
        <f>I24*I81</f>
        <v>58.719499999999996</v>
      </c>
      <c r="K81" s="47"/>
      <c r="L81" s="49"/>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9</v>
      </c>
      <c r="B82" s="165" t="s">
        <v>89</v>
      </c>
      <c r="C82" s="165"/>
      <c r="D82" s="165"/>
      <c r="E82" s="165"/>
      <c r="F82" s="165"/>
      <c r="G82" s="165"/>
      <c r="H82" s="165"/>
      <c r="I82" s="23">
        <f>36.8%*1.94%</f>
        <v>7.1392000000000001E-3</v>
      </c>
      <c r="J82" s="34">
        <f>I24*I82</f>
        <v>21.559384511999998</v>
      </c>
      <c r="K82" s="47"/>
      <c r="L82" s="6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36</v>
      </c>
      <c r="B83" s="166" t="s">
        <v>98</v>
      </c>
      <c r="C83" s="167"/>
      <c r="D83" s="167"/>
      <c r="E83" s="167"/>
      <c r="F83" s="167"/>
      <c r="G83" s="167"/>
      <c r="H83" s="168"/>
      <c r="I83" s="58">
        <f>0.08*0.0194*0.4*100%</f>
        <v>6.2080000000000002E-4</v>
      </c>
      <c r="J83" s="34">
        <f>I24*I83</f>
        <v>1.8747290879999998</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5"/>
      <c r="B84" s="134" t="s">
        <v>101</v>
      </c>
      <c r="C84" s="135"/>
      <c r="D84" s="135"/>
      <c r="E84" s="135"/>
      <c r="F84" s="135"/>
      <c r="G84" s="135"/>
      <c r="H84" s="136"/>
      <c r="I84" s="56">
        <f>SUM(I78:I83)</f>
        <v>6.6107111111111116E-2</v>
      </c>
      <c r="J84" s="35">
        <f>SUM(J78:J83)</f>
        <v>199.63422055999999</v>
      </c>
      <c r="K84" s="47"/>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69"/>
      <c r="B85" s="169"/>
      <c r="C85" s="169"/>
      <c r="D85" s="169"/>
      <c r="E85" s="169"/>
      <c r="F85" s="169"/>
      <c r="G85" s="169"/>
      <c r="H85" s="169"/>
      <c r="I85" s="169"/>
      <c r="J85" s="17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71"/>
      <c r="B86" s="171"/>
      <c r="C86" s="171"/>
      <c r="D86" s="171"/>
      <c r="E86" s="171"/>
      <c r="F86" s="171"/>
      <c r="G86" s="171"/>
      <c r="H86" s="171"/>
      <c r="I86" s="171"/>
      <c r="J86" s="172"/>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8" t="s">
        <v>55</v>
      </c>
      <c r="B87" s="98"/>
      <c r="C87" s="98"/>
      <c r="D87" s="98"/>
      <c r="E87" s="98"/>
      <c r="F87" s="98"/>
      <c r="G87" s="98"/>
      <c r="H87" s="98"/>
      <c r="I87" s="98"/>
      <c r="J87" s="98"/>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8" customFormat="1" ht="19" customHeight="1" x14ac:dyDescent="0.35">
      <c r="A88" s="98" t="s">
        <v>56</v>
      </c>
      <c r="B88" s="98"/>
      <c r="C88" s="98"/>
      <c r="D88" s="98"/>
      <c r="E88" s="98"/>
      <c r="F88" s="98"/>
      <c r="G88" s="98"/>
      <c r="H88" s="98"/>
      <c r="I88" s="98"/>
      <c r="J88" s="98"/>
      <c r="K88" s="84"/>
    </row>
    <row r="89" spans="1:256" ht="15.75" customHeight="1" x14ac:dyDescent="0.35">
      <c r="A89" s="7" t="s">
        <v>57</v>
      </c>
      <c r="B89" s="148" t="s">
        <v>58</v>
      </c>
      <c r="C89" s="148"/>
      <c r="D89" s="148"/>
      <c r="E89" s="148"/>
      <c r="F89" s="148"/>
      <c r="G89" s="148"/>
      <c r="H89" s="148"/>
      <c r="I89" s="6" t="s">
        <v>92</v>
      </c>
      <c r="J89" s="7" t="s">
        <v>22</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15</v>
      </c>
      <c r="B90" s="142" t="s">
        <v>96</v>
      </c>
      <c r="C90" s="142"/>
      <c r="D90" s="142"/>
      <c r="E90" s="142"/>
      <c r="F90" s="142"/>
      <c r="G90" s="142"/>
      <c r="H90" s="142"/>
      <c r="I90" s="59">
        <f>1/12</f>
        <v>8.3333333333333329E-2</v>
      </c>
      <c r="J90" s="34">
        <f>I24*I90</f>
        <v>251.65499999999997</v>
      </c>
      <c r="K90" s="47"/>
      <c r="L90" s="10"/>
      <c r="M90" s="10"/>
      <c r="N90" s="46"/>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16</v>
      </c>
      <c r="B91" s="100" t="s">
        <v>95</v>
      </c>
      <c r="C91" s="100"/>
      <c r="D91" s="100"/>
      <c r="E91" s="100"/>
      <c r="F91" s="100"/>
      <c r="G91" s="100"/>
      <c r="H91" s="100"/>
      <c r="I91" s="59">
        <f>(5/30/12)*100%</f>
        <v>1.3888888888888888E-2</v>
      </c>
      <c r="J91" s="34">
        <f>I24*I91</f>
        <v>41.942499999999995</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30</v>
      </c>
      <c r="B92" s="100" t="s">
        <v>94</v>
      </c>
      <c r="C92" s="100"/>
      <c r="D92" s="100"/>
      <c r="E92" s="100"/>
      <c r="F92" s="100"/>
      <c r="G92" s="100"/>
      <c r="H92" s="100"/>
      <c r="I92" s="59">
        <f>(5/30/12)*0.015*100%</f>
        <v>2.0833333333333332E-4</v>
      </c>
      <c r="J92" s="34">
        <f>I24*I92</f>
        <v>0.62913749999999991</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33</v>
      </c>
      <c r="B93" s="100" t="s">
        <v>100</v>
      </c>
      <c r="C93" s="100"/>
      <c r="D93" s="100"/>
      <c r="E93" s="100"/>
      <c r="F93" s="100"/>
      <c r="G93" s="100"/>
      <c r="H93" s="100"/>
      <c r="I93" s="62">
        <f>(1/12)*0.0178*100%/2</f>
        <v>7.4166666666666662E-4</v>
      </c>
      <c r="J93" s="34">
        <f>I24*I93</f>
        <v>2.2397294999999997</v>
      </c>
      <c r="K93" s="11"/>
      <c r="L93" s="10"/>
      <c r="M93" s="10"/>
      <c r="N93" s="10"/>
      <c r="O93" s="61"/>
      <c r="P93" s="53"/>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9</v>
      </c>
      <c r="B94" s="100" t="s">
        <v>99</v>
      </c>
      <c r="C94" s="100"/>
      <c r="D94" s="100"/>
      <c r="E94" s="100"/>
      <c r="F94" s="100"/>
      <c r="G94" s="100"/>
      <c r="H94" s="100"/>
      <c r="I94" s="62">
        <f>11.11%*5.28%*50%</f>
        <v>2.9330399999999996E-3</v>
      </c>
      <c r="J94" s="34">
        <f>I24*I94</f>
        <v>8.857370174399998</v>
      </c>
      <c r="K94" s="11"/>
      <c r="L94" s="64"/>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36</v>
      </c>
      <c r="B95" s="100" t="s">
        <v>93</v>
      </c>
      <c r="C95" s="100"/>
      <c r="D95" s="100"/>
      <c r="E95" s="100"/>
      <c r="F95" s="100"/>
      <c r="G95" s="100"/>
      <c r="H95" s="100"/>
      <c r="I95" s="59">
        <f>(1/30/12)*100%</f>
        <v>2.7777777777777779E-3</v>
      </c>
      <c r="J95" s="34">
        <f>I24*I95</f>
        <v>8.3884999999999987</v>
      </c>
      <c r="K95" s="11"/>
      <c r="L95" s="53"/>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5"/>
      <c r="B96" s="134" t="s">
        <v>101</v>
      </c>
      <c r="C96" s="135"/>
      <c r="D96" s="135"/>
      <c r="E96" s="135"/>
      <c r="F96" s="135"/>
      <c r="G96" s="135"/>
      <c r="H96" s="136"/>
      <c r="I96" s="63">
        <f>SUM(I90:I95)</f>
        <v>0.10388304</v>
      </c>
      <c r="J96" s="43">
        <f>SUM(J90:J95)</f>
        <v>313.7122371744</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75"/>
      <c r="B97" s="175"/>
      <c r="C97" s="175"/>
      <c r="D97" s="175"/>
      <c r="E97" s="175"/>
      <c r="F97" s="175"/>
      <c r="G97" s="175"/>
      <c r="H97" s="175"/>
      <c r="I97" s="175"/>
      <c r="J97" s="175"/>
      <c r="K97" s="176"/>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75"/>
      <c r="B98" s="175"/>
      <c r="C98" s="175"/>
      <c r="D98" s="175"/>
      <c r="E98" s="175"/>
      <c r="F98" s="175"/>
      <c r="G98" s="175"/>
      <c r="H98" s="175"/>
      <c r="I98" s="175"/>
      <c r="J98" s="175"/>
      <c r="K98" s="176"/>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8" t="s">
        <v>61</v>
      </c>
      <c r="B99" s="98"/>
      <c r="C99" s="98"/>
      <c r="D99" s="98"/>
      <c r="E99" s="98"/>
      <c r="F99" s="98"/>
      <c r="G99" s="98"/>
      <c r="H99" s="98"/>
      <c r="I99" s="98"/>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8" t="s">
        <v>62</v>
      </c>
      <c r="C100" s="148"/>
      <c r="D100" s="148"/>
      <c r="E100" s="148"/>
      <c r="F100" s="148"/>
      <c r="G100" s="148"/>
      <c r="H100" s="148"/>
      <c r="I100" s="8" t="s">
        <v>22</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57</v>
      </c>
      <c r="B101" s="165" t="s">
        <v>58</v>
      </c>
      <c r="C101" s="165"/>
      <c r="D101" s="165"/>
      <c r="E101" s="165"/>
      <c r="F101" s="165"/>
      <c r="G101" s="165"/>
      <c r="H101" s="165"/>
      <c r="I101" s="34">
        <f>J96</f>
        <v>313.7122371744</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59</v>
      </c>
      <c r="B102" s="165" t="s">
        <v>60</v>
      </c>
      <c r="C102" s="165"/>
      <c r="D102" s="165"/>
      <c r="E102" s="165"/>
      <c r="F102" s="165"/>
      <c r="G102" s="165"/>
      <c r="H102" s="165"/>
      <c r="I102" s="34">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9" t="s">
        <v>1</v>
      </c>
      <c r="B103" s="99"/>
      <c r="C103" s="99"/>
      <c r="D103" s="99"/>
      <c r="E103" s="99"/>
      <c r="F103" s="99"/>
      <c r="G103" s="99"/>
      <c r="H103" s="99"/>
      <c r="I103" s="35">
        <f>SUM(I101+I102)</f>
        <v>313.7122371744</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77"/>
      <c r="B104" s="177"/>
      <c r="C104" s="177"/>
      <c r="D104" s="177"/>
      <c r="E104" s="177"/>
      <c r="F104" s="177"/>
      <c r="G104" s="177"/>
      <c r="H104" s="177"/>
      <c r="I104" s="177"/>
      <c r="J104" s="178"/>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77"/>
      <c r="B105" s="177"/>
      <c r="C105" s="177"/>
      <c r="D105" s="177"/>
      <c r="E105" s="177"/>
      <c r="F105" s="177"/>
      <c r="G105" s="177"/>
      <c r="H105" s="177"/>
      <c r="I105" s="177"/>
      <c r="J105" s="178"/>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8" t="s">
        <v>63</v>
      </c>
      <c r="B106" s="98"/>
      <c r="C106" s="98"/>
      <c r="D106" s="98"/>
      <c r="E106" s="98"/>
      <c r="F106" s="98"/>
      <c r="G106" s="98"/>
      <c r="H106" s="98"/>
      <c r="I106" s="98"/>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99" t="s">
        <v>64</v>
      </c>
      <c r="C107" s="99"/>
      <c r="D107" s="99"/>
      <c r="E107" s="99"/>
      <c r="F107" s="99"/>
      <c r="G107" s="99"/>
      <c r="H107" s="99"/>
      <c r="I107" s="6" t="s">
        <v>22</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15</v>
      </c>
      <c r="B108" s="100" t="s">
        <v>65</v>
      </c>
      <c r="C108" s="100"/>
      <c r="D108" s="100"/>
      <c r="E108" s="100"/>
      <c r="F108" s="100"/>
      <c r="G108" s="100"/>
      <c r="H108" s="100"/>
      <c r="I108" s="44">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16</v>
      </c>
      <c r="B109" s="100" t="s">
        <v>66</v>
      </c>
      <c r="C109" s="100"/>
      <c r="D109" s="100"/>
      <c r="E109" s="100"/>
      <c r="F109" s="100"/>
      <c r="G109" s="100"/>
      <c r="H109" s="100"/>
      <c r="I109" s="36"/>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30</v>
      </c>
      <c r="B110" s="165" t="s">
        <v>67</v>
      </c>
      <c r="C110" s="165"/>
      <c r="D110" s="165"/>
      <c r="E110" s="165"/>
      <c r="F110" s="165"/>
      <c r="G110" s="165"/>
      <c r="H110" s="165"/>
      <c r="I110" s="36"/>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33</v>
      </c>
      <c r="B111" s="100" t="s">
        <v>68</v>
      </c>
      <c r="C111" s="100"/>
      <c r="D111" s="100"/>
      <c r="E111" s="100"/>
      <c r="F111" s="100"/>
      <c r="G111" s="100"/>
      <c r="H111" s="100"/>
      <c r="I111" s="36" t="s">
        <v>69</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34" t="s">
        <v>1</v>
      </c>
      <c r="B112" s="135"/>
      <c r="C112" s="135"/>
      <c r="D112" s="135"/>
      <c r="E112" s="135"/>
      <c r="F112" s="135"/>
      <c r="G112" s="135"/>
      <c r="H112" s="136"/>
      <c r="I112" s="41">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77"/>
      <c r="B113" s="177"/>
      <c r="C113" s="177"/>
      <c r="D113" s="177"/>
      <c r="E113" s="177"/>
      <c r="F113" s="177"/>
      <c r="G113" s="177"/>
      <c r="H113" s="177"/>
      <c r="I113" s="177"/>
      <c r="J113" s="178"/>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77"/>
      <c r="B114" s="177"/>
      <c r="C114" s="177"/>
      <c r="D114" s="177"/>
      <c r="E114" s="177"/>
      <c r="F114" s="177"/>
      <c r="G114" s="177"/>
      <c r="H114" s="177"/>
      <c r="I114" s="177"/>
      <c r="J114" s="178"/>
      <c r="K114" s="10"/>
      <c r="L114" s="10"/>
    </row>
    <row r="115" spans="1:256" s="54" customFormat="1" ht="15.5" x14ac:dyDescent="0.3">
      <c r="A115" s="180" t="s">
        <v>102</v>
      </c>
      <c r="B115" s="181"/>
      <c r="C115" s="181"/>
      <c r="D115" s="181"/>
      <c r="E115" s="181"/>
      <c r="F115" s="181"/>
      <c r="G115" s="181"/>
      <c r="H115" s="182"/>
    </row>
    <row r="116" spans="1:256" s="54" customFormat="1" ht="13" x14ac:dyDescent="0.3">
      <c r="A116" s="183"/>
      <c r="B116" s="183"/>
      <c r="C116" s="183"/>
      <c r="D116" s="183"/>
      <c r="E116" s="183"/>
      <c r="F116" s="183"/>
      <c r="G116" s="183"/>
      <c r="H116" s="183"/>
      <c r="I116" s="183"/>
      <c r="J116" s="183"/>
    </row>
    <row r="117" spans="1:256" s="71" customFormat="1" ht="29" customHeight="1" x14ac:dyDescent="0.35">
      <c r="A117" s="20">
        <v>6</v>
      </c>
      <c r="B117" s="164" t="s">
        <v>103</v>
      </c>
      <c r="C117" s="164"/>
      <c r="D117" s="164"/>
      <c r="E117" s="164"/>
      <c r="F117" s="20" t="s">
        <v>26</v>
      </c>
      <c r="G117" s="184" t="s">
        <v>22</v>
      </c>
      <c r="H117" s="184"/>
    </row>
    <row r="118" spans="1:256" s="71" customFormat="1" x14ac:dyDescent="0.35">
      <c r="A118" s="20" t="s">
        <v>15</v>
      </c>
      <c r="B118" s="164" t="s">
        <v>6</v>
      </c>
      <c r="C118" s="164"/>
      <c r="D118" s="164"/>
      <c r="E118" s="164"/>
      <c r="F118" s="72">
        <v>0.06</v>
      </c>
      <c r="G118" s="179">
        <f>(I24+I73+J84+I103+I112)*F118</f>
        <v>370.580067491904</v>
      </c>
      <c r="H118" s="179"/>
    </row>
    <row r="119" spans="1:256" s="71" customFormat="1" x14ac:dyDescent="0.35">
      <c r="A119" s="20" t="s">
        <v>16</v>
      </c>
      <c r="B119" s="164" t="s">
        <v>8</v>
      </c>
      <c r="C119" s="164"/>
      <c r="D119" s="164"/>
      <c r="E119" s="164"/>
      <c r="F119" s="72">
        <v>6.7900000000000002E-2</v>
      </c>
      <c r="G119" s="179">
        <f>(I24+I73+J84+I103+I112)*F119</f>
        <v>419.37310971167136</v>
      </c>
      <c r="H119" s="179"/>
    </row>
    <row r="120" spans="1:256" s="71" customFormat="1" x14ac:dyDescent="0.35">
      <c r="A120" s="20" t="s">
        <v>30</v>
      </c>
      <c r="B120" s="164" t="s">
        <v>7</v>
      </c>
      <c r="C120" s="164"/>
      <c r="D120" s="164"/>
      <c r="E120" s="164"/>
      <c r="F120" s="72"/>
      <c r="G120" s="179"/>
      <c r="H120" s="179"/>
    </row>
    <row r="121" spans="1:256" s="71" customFormat="1" x14ac:dyDescent="0.35">
      <c r="A121" s="20"/>
      <c r="B121" s="164" t="s">
        <v>104</v>
      </c>
      <c r="C121" s="164"/>
      <c r="D121" s="164"/>
      <c r="E121" s="164"/>
      <c r="F121" s="68">
        <v>1.6500000000000001E-2</v>
      </c>
      <c r="G121" s="179">
        <f>(I24+I73+J84+I103+I112)*F121</f>
        <v>101.90951856027361</v>
      </c>
      <c r="H121" s="179"/>
      <c r="I121" s="69" t="s">
        <v>105</v>
      </c>
    </row>
    <row r="122" spans="1:256" s="71" customFormat="1" x14ac:dyDescent="0.35">
      <c r="A122" s="20"/>
      <c r="B122" s="164" t="s">
        <v>106</v>
      </c>
      <c r="C122" s="164"/>
      <c r="D122" s="164"/>
      <c r="E122" s="164"/>
      <c r="F122" s="68">
        <v>7.5999999999999998E-2</v>
      </c>
      <c r="G122" s="179">
        <f>(I24+I73+J84+I103+I112)*F122</f>
        <v>469.40141882307842</v>
      </c>
      <c r="H122" s="179"/>
      <c r="I122" s="69" t="s">
        <v>105</v>
      </c>
    </row>
    <row r="123" spans="1:256" s="71" customFormat="1" x14ac:dyDescent="0.35">
      <c r="A123" s="20"/>
      <c r="B123" s="164" t="s">
        <v>107</v>
      </c>
      <c r="C123" s="164"/>
      <c r="D123" s="164"/>
      <c r="E123" s="164"/>
      <c r="F123" s="72"/>
      <c r="G123" s="179"/>
      <c r="H123" s="179"/>
    </row>
    <row r="124" spans="1:256" s="71" customFormat="1" x14ac:dyDescent="0.35">
      <c r="A124" s="20"/>
      <c r="B124" s="164" t="s">
        <v>124</v>
      </c>
      <c r="C124" s="164"/>
      <c r="D124" s="164"/>
      <c r="E124" s="164"/>
      <c r="F124" s="68">
        <v>0.05</v>
      </c>
      <c r="G124" s="179">
        <f>(I24+I73+J84+I103+I112)*F124</f>
        <v>308.81672290992003</v>
      </c>
      <c r="H124" s="179"/>
    </row>
    <row r="125" spans="1:256" s="71" customFormat="1" x14ac:dyDescent="0.35">
      <c r="A125" s="20"/>
      <c r="B125" s="164" t="s">
        <v>101</v>
      </c>
      <c r="C125" s="164"/>
      <c r="D125" s="164"/>
      <c r="E125" s="164"/>
      <c r="G125" s="179"/>
      <c r="H125" s="179"/>
    </row>
    <row r="126" spans="1:256" s="71" customFormat="1" x14ac:dyDescent="0.35">
      <c r="A126" s="184" t="s">
        <v>108</v>
      </c>
      <c r="B126" s="184"/>
      <c r="C126" s="184"/>
      <c r="D126" s="184"/>
      <c r="E126" s="184"/>
      <c r="F126" s="70">
        <f>SUM(F118:F124)</f>
        <v>0.27040000000000003</v>
      </c>
      <c r="G126" s="185">
        <f>SUM(G118:H124)</f>
        <v>1670.0808374968474</v>
      </c>
      <c r="H126" s="185"/>
    </row>
    <row r="127" spans="1:256" ht="15" customHeight="1" x14ac:dyDescent="0.35">
      <c r="A127" s="10"/>
      <c r="B127" s="10"/>
      <c r="C127" s="10"/>
      <c r="D127" s="10"/>
      <c r="E127" s="10"/>
      <c r="F127" s="10"/>
      <c r="G127" s="48"/>
      <c r="H127" s="48"/>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4" customFormat="1" ht="15.5" x14ac:dyDescent="0.3">
      <c r="A130" s="186" t="s">
        <v>109</v>
      </c>
      <c r="B130" s="187"/>
      <c r="C130" s="187"/>
      <c r="D130" s="187"/>
      <c r="E130" s="187"/>
      <c r="F130" s="187"/>
      <c r="G130" s="187"/>
      <c r="H130" s="187"/>
    </row>
    <row r="131" spans="1:12" s="54" customFormat="1" ht="13" x14ac:dyDescent="0.3">
      <c r="A131" s="183"/>
      <c r="B131" s="183"/>
      <c r="C131" s="183"/>
      <c r="D131" s="183"/>
      <c r="E131" s="183"/>
      <c r="F131" s="183"/>
      <c r="G131" s="183"/>
      <c r="H131" s="183"/>
      <c r="I131" s="183"/>
    </row>
    <row r="132" spans="1:12" customFormat="1" x14ac:dyDescent="0.35">
      <c r="A132" s="20"/>
      <c r="B132" s="184" t="s">
        <v>70</v>
      </c>
      <c r="C132" s="184"/>
      <c r="D132" s="184"/>
      <c r="E132" s="184"/>
      <c r="F132" s="184"/>
      <c r="G132" s="184"/>
      <c r="H132" s="20" t="s">
        <v>22</v>
      </c>
    </row>
    <row r="133" spans="1:12" customFormat="1" x14ac:dyDescent="0.35">
      <c r="A133" s="20" t="s">
        <v>15</v>
      </c>
      <c r="B133" s="188" t="s">
        <v>71</v>
      </c>
      <c r="C133" s="188"/>
      <c r="D133" s="188"/>
      <c r="E133" s="188"/>
      <c r="F133" s="188"/>
      <c r="G133" s="188"/>
      <c r="H133" s="74">
        <f>I24</f>
        <v>3019.8599999999997</v>
      </c>
    </row>
    <row r="134" spans="1:12" customFormat="1" x14ac:dyDescent="0.35">
      <c r="A134" s="20" t="s">
        <v>16</v>
      </c>
      <c r="B134" s="188" t="s">
        <v>110</v>
      </c>
      <c r="C134" s="188"/>
      <c r="D134" s="188"/>
      <c r="E134" s="188"/>
      <c r="F134" s="188"/>
      <c r="G134" s="188"/>
      <c r="H134" s="74">
        <f>I73</f>
        <v>2643.1280004639998</v>
      </c>
    </row>
    <row r="135" spans="1:12" customFormat="1" x14ac:dyDescent="0.35">
      <c r="A135" s="20" t="s">
        <v>30</v>
      </c>
      <c r="B135" s="188" t="s">
        <v>52</v>
      </c>
      <c r="C135" s="188"/>
      <c r="D135" s="188"/>
      <c r="E135" s="188"/>
      <c r="F135" s="188"/>
      <c r="G135" s="188"/>
      <c r="H135" s="74">
        <f>J84</f>
        <v>199.63422055999999</v>
      </c>
    </row>
    <row r="136" spans="1:12" customFormat="1" x14ac:dyDescent="0.35">
      <c r="A136" s="20" t="s">
        <v>33</v>
      </c>
      <c r="B136" s="191" t="s">
        <v>55</v>
      </c>
      <c r="C136" s="191"/>
      <c r="D136" s="191"/>
      <c r="E136" s="191"/>
      <c r="F136" s="191"/>
      <c r="G136" s="191"/>
      <c r="H136" s="74">
        <f>I103</f>
        <v>313.7122371744</v>
      </c>
    </row>
    <row r="137" spans="1:12" customFormat="1" x14ac:dyDescent="0.35">
      <c r="A137" s="20" t="s">
        <v>9</v>
      </c>
      <c r="B137" s="188" t="s">
        <v>111</v>
      </c>
      <c r="C137" s="188"/>
      <c r="D137" s="188"/>
      <c r="E137" s="188"/>
      <c r="F137" s="188"/>
      <c r="G137" s="188"/>
      <c r="H137" s="85">
        <f>I112</f>
        <v>0</v>
      </c>
    </row>
    <row r="138" spans="1:12" customFormat="1" ht="13" customHeight="1" x14ac:dyDescent="0.35">
      <c r="A138" s="184" t="s">
        <v>112</v>
      </c>
      <c r="B138" s="184"/>
      <c r="C138" s="184"/>
      <c r="D138" s="184"/>
      <c r="E138" s="184"/>
      <c r="F138" s="184"/>
      <c r="G138" s="184"/>
      <c r="H138" s="75">
        <f>SUM(H133:H137)</f>
        <v>6176.3344581984002</v>
      </c>
    </row>
    <row r="139" spans="1:12" customFormat="1" x14ac:dyDescent="0.35">
      <c r="A139" s="20" t="s">
        <v>36</v>
      </c>
      <c r="B139" s="188" t="s">
        <v>113</v>
      </c>
      <c r="C139" s="188"/>
      <c r="D139" s="188"/>
      <c r="E139" s="188"/>
      <c r="F139" s="188"/>
      <c r="G139" s="188"/>
      <c r="H139" s="74">
        <f>G126</f>
        <v>1670.0808374968474</v>
      </c>
    </row>
    <row r="140" spans="1:12" customFormat="1" ht="13" customHeight="1" x14ac:dyDescent="0.35">
      <c r="A140" s="184" t="s">
        <v>114</v>
      </c>
      <c r="B140" s="184"/>
      <c r="C140" s="184"/>
      <c r="D140" s="184"/>
      <c r="E140" s="184"/>
      <c r="F140" s="184"/>
      <c r="G140" s="184"/>
      <c r="H140" s="76">
        <f>H138+H139</f>
        <v>7846.4152956952476</v>
      </c>
    </row>
    <row r="141" spans="1:12" s="54" customFormat="1" ht="13" customHeight="1" x14ac:dyDescent="0.3">
      <c r="A141" s="189" t="s">
        <v>115</v>
      </c>
      <c r="B141" s="189"/>
      <c r="C141" s="189"/>
      <c r="D141" s="189"/>
      <c r="E141" s="189"/>
      <c r="F141" s="189"/>
      <c r="G141" s="189"/>
      <c r="H141" s="77">
        <f>12*H140</f>
        <v>94156.983548342978</v>
      </c>
    </row>
    <row r="142" spans="1:12" s="73" customFormat="1" ht="15" customHeight="1" x14ac:dyDescent="0.3">
      <c r="A142" s="190" t="s">
        <v>116</v>
      </c>
      <c r="B142" s="190"/>
      <c r="C142" s="190"/>
      <c r="D142" s="190"/>
      <c r="E142" s="190"/>
      <c r="F142" s="190"/>
      <c r="G142" s="190"/>
      <c r="H142" s="190"/>
    </row>
    <row r="143" spans="1:12" s="73" customFormat="1" ht="121" customHeight="1" x14ac:dyDescent="0.3">
      <c r="A143" s="191" t="s">
        <v>117</v>
      </c>
      <c r="B143" s="191"/>
      <c r="C143" s="191"/>
      <c r="D143" s="191"/>
      <c r="E143" s="191"/>
      <c r="F143" s="191"/>
      <c r="G143" s="191"/>
      <c r="H143" s="191"/>
    </row>
    <row r="144" spans="1:12" x14ac:dyDescent="0.35">
      <c r="A144" s="27"/>
      <c r="B144" s="27"/>
      <c r="C144" s="27"/>
      <c r="D144" s="27"/>
      <c r="E144" s="27"/>
      <c r="F144" s="27"/>
      <c r="G144" s="27"/>
      <c r="H144" s="27"/>
    </row>
  </sheetData>
  <mergeCells count="141">
    <mergeCell ref="A97:K98"/>
    <mergeCell ref="A104:J105"/>
    <mergeCell ref="A113:J114"/>
    <mergeCell ref="A85:J86"/>
    <mergeCell ref="A116:J116"/>
    <mergeCell ref="B110:H110"/>
    <mergeCell ref="B111:H111"/>
    <mergeCell ref="A112:H112"/>
    <mergeCell ref="B117:E117"/>
    <mergeCell ref="A103:H103"/>
    <mergeCell ref="A106:I106"/>
    <mergeCell ref="B107:H107"/>
    <mergeCell ref="B108:H108"/>
    <mergeCell ref="B109:H109"/>
    <mergeCell ref="A99:I99"/>
    <mergeCell ref="B100:H100"/>
    <mergeCell ref="B101:H101"/>
    <mergeCell ref="B102:H102"/>
    <mergeCell ref="B96:H96"/>
    <mergeCell ref="B118:E118"/>
    <mergeCell ref="B119:E119"/>
    <mergeCell ref="B120:E120"/>
    <mergeCell ref="B121:E121"/>
    <mergeCell ref="G117:H117"/>
    <mergeCell ref="G118:H118"/>
    <mergeCell ref="G119:H119"/>
    <mergeCell ref="G120:H120"/>
    <mergeCell ref="G121:H121"/>
    <mergeCell ref="B82:H82"/>
    <mergeCell ref="B83:H83"/>
    <mergeCell ref="B84:H84"/>
    <mergeCell ref="B93:H93"/>
    <mergeCell ref="B94:H94"/>
    <mergeCell ref="B95:H95"/>
    <mergeCell ref="B89:H89"/>
    <mergeCell ref="B90:H90"/>
    <mergeCell ref="B91:H91"/>
    <mergeCell ref="B92:H92"/>
    <mergeCell ref="A88:J88"/>
    <mergeCell ref="A87:J87"/>
    <mergeCell ref="B80:H80"/>
    <mergeCell ref="B81:H81"/>
    <mergeCell ref="B70:H70"/>
    <mergeCell ref="B71:H71"/>
    <mergeCell ref="B72:H72"/>
    <mergeCell ref="A73:H73"/>
    <mergeCell ref="B64:H64"/>
    <mergeCell ref="A65:I65"/>
    <mergeCell ref="A68:I68"/>
    <mergeCell ref="B69:H69"/>
    <mergeCell ref="A76:J76"/>
    <mergeCell ref="B77:H77"/>
    <mergeCell ref="B78:H78"/>
    <mergeCell ref="B79:H79"/>
    <mergeCell ref="A66:J67"/>
    <mergeCell ref="A74:K75"/>
    <mergeCell ref="B59:H59"/>
    <mergeCell ref="B60:G60"/>
    <mergeCell ref="B61:G61"/>
    <mergeCell ref="B62:G62"/>
    <mergeCell ref="B63:H63"/>
    <mergeCell ref="B53:H53"/>
    <mergeCell ref="B54:H54"/>
    <mergeCell ref="B55:G55"/>
    <mergeCell ref="B56:G56"/>
    <mergeCell ref="B57:G57"/>
    <mergeCell ref="B58:G58"/>
    <mergeCell ref="B44:G44"/>
    <mergeCell ref="B45:G45"/>
    <mergeCell ref="B47:G47"/>
    <mergeCell ref="A48:G48"/>
    <mergeCell ref="A49:I49"/>
    <mergeCell ref="A52:I52"/>
    <mergeCell ref="B38:G38"/>
    <mergeCell ref="B39:G39"/>
    <mergeCell ref="B40:G40"/>
    <mergeCell ref="B41:C41"/>
    <mergeCell ref="B42:G42"/>
    <mergeCell ref="B43:G43"/>
    <mergeCell ref="A46:G46"/>
    <mergeCell ref="A50:J51"/>
    <mergeCell ref="B30:H30"/>
    <mergeCell ref="B31:G31"/>
    <mergeCell ref="B32:G32"/>
    <mergeCell ref="A34:I34"/>
    <mergeCell ref="A37:I37"/>
    <mergeCell ref="B22:H22"/>
    <mergeCell ref="B23:G23"/>
    <mergeCell ref="A24:H24"/>
    <mergeCell ref="A25:I25"/>
    <mergeCell ref="A28:I28"/>
    <mergeCell ref="A29:I29"/>
    <mergeCell ref="A33:G33"/>
    <mergeCell ref="J1:J17"/>
    <mergeCell ref="A18:J19"/>
    <mergeCell ref="A26:J27"/>
    <mergeCell ref="A35:J36"/>
    <mergeCell ref="A11:I12"/>
    <mergeCell ref="B137:G137"/>
    <mergeCell ref="A138:G138"/>
    <mergeCell ref="B139:G139"/>
    <mergeCell ref="A140:G140"/>
    <mergeCell ref="B132:G132"/>
    <mergeCell ref="B133:G133"/>
    <mergeCell ref="B134:G134"/>
    <mergeCell ref="B135:G135"/>
    <mergeCell ref="B136:G136"/>
    <mergeCell ref="B122:E122"/>
    <mergeCell ref="B123:E123"/>
    <mergeCell ref="B124:E124"/>
    <mergeCell ref="B125:E125"/>
    <mergeCell ref="A126:E126"/>
    <mergeCell ref="G122:H122"/>
    <mergeCell ref="G123:H123"/>
    <mergeCell ref="G124:H124"/>
    <mergeCell ref="G125:H125"/>
    <mergeCell ref="G15:I15"/>
    <mergeCell ref="A141:G141"/>
    <mergeCell ref="A143:H143"/>
    <mergeCell ref="A142:H142"/>
    <mergeCell ref="A3:I3"/>
    <mergeCell ref="A4:I4"/>
    <mergeCell ref="A5:I5"/>
    <mergeCell ref="A6:I6"/>
    <mergeCell ref="A8:I8"/>
    <mergeCell ref="A9:I9"/>
    <mergeCell ref="B16:F16"/>
    <mergeCell ref="G16:I16"/>
    <mergeCell ref="B17:F17"/>
    <mergeCell ref="G17:I17"/>
    <mergeCell ref="A20:I20"/>
    <mergeCell ref="B21:G21"/>
    <mergeCell ref="A10:I10"/>
    <mergeCell ref="A13:I13"/>
    <mergeCell ref="B14:F14"/>
    <mergeCell ref="G14:I14"/>
    <mergeCell ref="B15:F15"/>
    <mergeCell ref="A130:H130"/>
    <mergeCell ref="A115:H115"/>
    <mergeCell ref="G126:H126"/>
    <mergeCell ref="A131:I131"/>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C6BAE0-ADEB-41D1-A336-44EBD1DE72DA}">
  <dimension ref="A1:D7"/>
  <sheetViews>
    <sheetView tabSelected="1" workbookViewId="0">
      <selection activeCell="F15" sqref="E12:F15"/>
    </sheetView>
  </sheetViews>
  <sheetFormatPr defaultRowHeight="14.5" x14ac:dyDescent="0.35"/>
  <cols>
    <col min="1" max="1" width="39.54296875" bestFit="1" customWidth="1"/>
    <col min="3" max="3" width="11.54296875" bestFit="1" customWidth="1"/>
    <col min="4" max="4" width="21.90625" customWidth="1"/>
  </cols>
  <sheetData>
    <row r="1" spans="1:4" ht="29" x14ac:dyDescent="0.35">
      <c r="A1" s="87" t="s">
        <v>138</v>
      </c>
      <c r="B1" s="20" t="s">
        <v>139</v>
      </c>
      <c r="C1" s="87" t="s">
        <v>142</v>
      </c>
      <c r="D1" s="20" t="s">
        <v>143</v>
      </c>
    </row>
    <row r="2" spans="1:4" x14ac:dyDescent="0.35">
      <c r="A2" s="88" t="s">
        <v>146</v>
      </c>
      <c r="B2" s="89">
        <v>3</v>
      </c>
      <c r="C2" s="90">
        <v>207.12</v>
      </c>
      <c r="D2" s="90">
        <f>B2*C2</f>
        <v>621.36</v>
      </c>
    </row>
    <row r="3" spans="1:4" x14ac:dyDescent="0.35">
      <c r="A3" s="88" t="s">
        <v>150</v>
      </c>
      <c r="B3" s="89">
        <v>5</v>
      </c>
      <c r="C3" s="90">
        <v>95.09</v>
      </c>
      <c r="D3" s="90">
        <f t="shared" ref="D3:D5" si="0">B3*C3</f>
        <v>475.45000000000005</v>
      </c>
    </row>
    <row r="4" spans="1:4" x14ac:dyDescent="0.35">
      <c r="A4" s="88" t="s">
        <v>140</v>
      </c>
      <c r="B4" s="89">
        <v>1</v>
      </c>
      <c r="C4" s="90">
        <v>185.06</v>
      </c>
      <c r="D4" s="90">
        <f t="shared" si="0"/>
        <v>185.06</v>
      </c>
    </row>
    <row r="5" spans="1:4" x14ac:dyDescent="0.35">
      <c r="A5" s="88" t="s">
        <v>141</v>
      </c>
      <c r="B5" s="89">
        <v>5</v>
      </c>
      <c r="C5" s="90">
        <v>21.95</v>
      </c>
      <c r="D5" s="90">
        <f t="shared" si="0"/>
        <v>109.75</v>
      </c>
    </row>
    <row r="6" spans="1:4" x14ac:dyDescent="0.35">
      <c r="A6" s="192"/>
      <c r="B6" s="192"/>
      <c r="C6" s="192"/>
      <c r="D6" s="90">
        <f>SUM(D2:D5)</f>
        <v>1391.62</v>
      </c>
    </row>
    <row r="7" spans="1:4" x14ac:dyDescent="0.35">
      <c r="A7" s="192" t="s">
        <v>144</v>
      </c>
      <c r="B7" s="192"/>
      <c r="C7" s="192"/>
      <c r="D7" s="91">
        <f>D6/12</f>
        <v>115.96833333333332</v>
      </c>
    </row>
  </sheetData>
  <mergeCells count="2">
    <mergeCell ref="A6:C6"/>
    <mergeCell ref="A7:C7"/>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Props1.xml><?xml version="1.0" encoding="utf-8"?>
<ds:datastoreItem xmlns:ds="http://schemas.openxmlformats.org/officeDocument/2006/customXml" ds:itemID="{1ECCD510-2A20-498F-B11F-8B2300DBBCA6}">
  <ds:schemaRefs>
    <ds:schemaRef ds:uri="http://schemas.microsoft.com/sharepoint/v3/contenttype/forms"/>
  </ds:schemaRefs>
</ds:datastoreItem>
</file>

<file path=customXml/itemProps2.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MOT. DF</vt:lpstr>
      <vt:lpstr>TEC. ED. DF</vt:lpstr>
      <vt:lpstr>TEC. CONT DF</vt:lpstr>
      <vt:lpstr>UNIFORME MOTORISTA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2024-05-20T13:48:42Z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